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updateLinks="never" defaultThemeVersion="166925"/>
  <mc:AlternateContent xmlns:mc="http://schemas.openxmlformats.org/markup-compatibility/2006">
    <mc:Choice Requires="x15">
      <x15ac:absPath xmlns:x15ac="http://schemas.microsoft.com/office/spreadsheetml/2010/11/ac" url="https://fnma-my.sharepoint.com/personal/e7umtm_fanniemae_com/Documents/2023/Notifications/Green Financing Forms 4099.H 4099.I and 4250/Final Docs/"/>
    </mc:Choice>
  </mc:AlternateContent>
  <xr:revisionPtr revIDLastSave="35" documentId="8_{27E73A9F-8FDF-F543-96F1-58BDBCD615D4}" xr6:coauthVersionLast="47" xr6:coauthVersionMax="47" xr10:uidLastSave="{C6E8C93A-203F-408F-AC03-AB5603574D2D}"/>
  <workbookProtection workbookAlgorithmName="SHA-512" workbookHashValue="d/sCcCinx9ZGxrDmlo6xifgEguFZymo62/XTScrFgz8xK1IQQDigGtU4dZ8enBScsfI+7yeyOlqQPaTOMQbU4A==" workbookSaltValue="LFMpUrMAVWQPowmgY20ZRQ==" workbookSpinCount="100000" lockStructure="1"/>
  <bookViews>
    <workbookView xWindow="-28910" yWindow="-110" windowWidth="29020" windowHeight="15820" tabRatio="752" xr2:uid="{00000000-000D-0000-FFFF-FFFF00000000}"/>
  </bookViews>
  <sheets>
    <sheet name="Instructions" sheetId="6" r:id="rId1"/>
    <sheet name="Lender Validation" sheetId="5" r:id="rId2"/>
    <sheet name="QC Alerts" sheetId="13" r:id="rId3"/>
    <sheet name="Input-SystemDetails" sheetId="7" r:id="rId4"/>
    <sheet name="Input-RoofMountedSystems" sheetId="17" r:id="rId5"/>
    <sheet name="Input-UpfrontExpenses" sheetId="22" r:id="rId6"/>
    <sheet name="Input-Income" sheetId="23" r:id="rId7"/>
    <sheet name="Input-ProForma" sheetId="11" r:id="rId8"/>
    <sheet name="DB-Loans" sheetId="19" state="hidden" r:id="rId9"/>
    <sheet name="DB-ProjectInformation" sheetId="14" state="hidden" r:id="rId10"/>
    <sheet name="DB-SystemComponents" sheetId="20" state="hidden" r:id="rId11"/>
    <sheet name="DB-Roofs" sheetId="18" state="hidden" r:id="rId12"/>
    <sheet name="DB-ProjectMilestones" sheetId="15" state="hidden" r:id="rId13"/>
    <sheet name="DB-IncomeAndExpenses" sheetId="16" state="hidden" r:id="rId14"/>
    <sheet name="Dropdowns" sheetId="8" state="hidden" r:id="rId15"/>
    <sheet name="chart" sheetId="21" state="hidden" r:id="rId16"/>
  </sheets>
  <externalReferences>
    <externalReference r:id="rId17"/>
    <externalReference r:id="rId18"/>
    <externalReference r:id="rId19"/>
  </externalReferences>
  <definedNames>
    <definedName name="All">'[1]Measure-List'!$C$2:$C$184</definedName>
    <definedName name="Category">OFFSET('[1]Measure-List'!$F$1,1,0,COUNTA('[1]Measure-List'!$F$1:$F$65536)-1,1)</definedName>
    <definedName name="Contains_an_Entry">OFFSET(INDEX('[1]Measure-List'!$B$1:$C$65536,MATCH('[1]Energy Improvements'!$B8,'[1]Measure-List'!$B$1:$B$65536,0),1),0,1,COUNTIF('[1]Measure-List'!$B$1:$B$65536,'[1]Energy Improvements'!$B8),1)</definedName>
    <definedName name="FlushFixture">[2]Instructions!$C$44:$C$46</definedName>
    <definedName name="measure_cats" comment="EWEM categories" localSheetId="6">[3]!measures_table[#Headers]</definedName>
    <definedName name="measure_cats" comment="EWEM categories" localSheetId="4">[3]!measures_table[#Headers]</definedName>
    <definedName name="measure_cats" comment="EWEM categories" localSheetId="3">[3]!measures_table[#Headers]</definedName>
    <definedName name="measure_cats" comment="EWEM categories">[3]!measures_table[#Headers]</definedName>
    <definedName name="measures">INDEX([3]!measures_table[#Data],,MATCH('[3]Input-EWEMs'!$D1,measure_cats,0))</definedName>
    <definedName name="_xlnm.Print_Area" localSheetId="6">'Input-Income'!$A$1:$J$5</definedName>
    <definedName name="_xlnm.Print_Area" localSheetId="4">'Input-RoofMountedSystems'!$A$1:$L$32</definedName>
    <definedName name="_xlnm.Print_Area" localSheetId="3">'Input-SystemDetails'!$A$1:$J$56</definedName>
    <definedName name="_xlnm.Print_Area" localSheetId="1">'Lender Validation'!$A$1:$N$52</definedName>
    <definedName name="_xlnm.Print_Area" localSheetId="2">'QC Alerts'!$A$1:$G$20</definedName>
    <definedName name="Units_Gas">'[1]Measure-List'!$I$2:$I$8</definedName>
    <definedName name="Units_Oil">'[1]Measure-List'!$L$2:$L$7</definedName>
    <definedName name="Units_Propane">'[1]Measure-List'!$J$2:$J$6</definedName>
    <definedName name="Units_Steam">'[1]Measure-List'!$K$2:$K$6</definedName>
    <definedName name="Units_Water">'[1]Measure-List'!$M$2:$M$9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1" l="1"/>
  <c r="F17" i="11"/>
  <c r="F18" i="11"/>
  <c r="D34" i="17"/>
  <c r="L13" i="17" s="1"/>
  <c r="J8" i="23" l="1"/>
  <c r="C35" i="16" l="1"/>
  <c r="B35" i="16"/>
  <c r="F21" i="11"/>
  <c r="E35" i="16" s="1"/>
  <c r="F44" i="23"/>
  <c r="R35" i="16"/>
  <c r="S35" i="16"/>
  <c r="T35" i="16"/>
  <c r="U35" i="16"/>
  <c r="V35" i="16"/>
  <c r="W35" i="16"/>
  <c r="X35" i="16"/>
  <c r="Y35" i="16"/>
  <c r="Z35" i="16"/>
  <c r="AA35" i="16"/>
  <c r="AB35" i="16"/>
  <c r="AC35" i="16"/>
  <c r="Q35" i="16"/>
  <c r="F35" i="16"/>
  <c r="G35" i="16"/>
  <c r="H35" i="16"/>
  <c r="I35" i="16"/>
  <c r="J35" i="16"/>
  <c r="K35" i="16"/>
  <c r="L35" i="16"/>
  <c r="M35" i="16"/>
  <c r="N35" i="16"/>
  <c r="O35" i="16"/>
  <c r="P35" i="16"/>
  <c r="Q34" i="16"/>
  <c r="U34" i="16"/>
  <c r="U36" i="16"/>
  <c r="J52" i="7" l="1"/>
  <c r="J43" i="7"/>
  <c r="J21" i="23" l="1"/>
  <c r="E27" i="16"/>
  <c r="F27" i="16"/>
  <c r="G27" i="16"/>
  <c r="H27" i="16"/>
  <c r="I27" i="16"/>
  <c r="J27" i="16"/>
  <c r="K27" i="16"/>
  <c r="L27" i="16"/>
  <c r="M27" i="16"/>
  <c r="N27" i="16"/>
  <c r="O27" i="16"/>
  <c r="P27" i="16"/>
  <c r="Q27" i="16"/>
  <c r="R27" i="16"/>
  <c r="S27" i="16"/>
  <c r="T27" i="16"/>
  <c r="U27" i="16"/>
  <c r="V27" i="16"/>
  <c r="W27" i="16"/>
  <c r="X27" i="16"/>
  <c r="Y27" i="16"/>
  <c r="Z27" i="16"/>
  <c r="AA27" i="16"/>
  <c r="AB27" i="16"/>
  <c r="AC27" i="16"/>
  <c r="B32" i="16"/>
  <c r="B33" i="16"/>
  <c r="B31" i="16"/>
  <c r="B24" i="16"/>
  <c r="A27" i="16"/>
  <c r="L10" i="17" l="1"/>
  <c r="F23" i="11" l="1"/>
  <c r="F30" i="11" l="1"/>
  <c r="F36" i="22"/>
  <c r="J61" i="7" l="1"/>
  <c r="H55" i="7" l="1"/>
  <c r="H53" i="7"/>
  <c r="H54" i="7"/>
  <c r="H52" i="7"/>
  <c r="A3" i="15" l="1"/>
  <c r="A4" i="15"/>
  <c r="A5" i="15"/>
  <c r="A6" i="15"/>
  <c r="A7" i="15"/>
  <c r="A2" i="15" l="1"/>
  <c r="AH2" i="14"/>
  <c r="AG2" i="14"/>
  <c r="AF2" i="14"/>
  <c r="AE2" i="14"/>
  <c r="AD2" i="14"/>
  <c r="AC2" i="14"/>
  <c r="AB2" i="14"/>
  <c r="AA2" i="14"/>
  <c r="Z2" i="14"/>
  <c r="Y2" i="14"/>
  <c r="X2" i="14"/>
  <c r="J18" i="23"/>
  <c r="J55" i="7"/>
  <c r="B8" i="21" l="1"/>
  <c r="B9" i="21"/>
  <c r="B10" i="21"/>
  <c r="B11" i="21"/>
  <c r="B12" i="21"/>
  <c r="B13" i="21"/>
  <c r="B14" i="21"/>
  <c r="B15" i="21"/>
  <c r="B16" i="21"/>
  <c r="B17" i="21"/>
  <c r="B18" i="21"/>
  <c r="B19" i="21"/>
  <c r="B20" i="21"/>
  <c r="B21" i="21"/>
  <c r="S23" i="11"/>
  <c r="S10" i="11"/>
  <c r="F18" i="13" s="1"/>
  <c r="C20" i="21" s="1"/>
  <c r="R2" i="14"/>
  <c r="C33" i="16"/>
  <c r="B30" i="16"/>
  <c r="B29" i="16"/>
  <c r="B22" i="16"/>
  <c r="B21" i="16"/>
  <c r="B18" i="16"/>
  <c r="B19" i="16"/>
  <c r="B17" i="16"/>
  <c r="B10" i="16"/>
  <c r="B11" i="16"/>
  <c r="B12" i="16"/>
  <c r="B13" i="16"/>
  <c r="B14" i="16"/>
  <c r="B15" i="16"/>
  <c r="I2" i="14"/>
  <c r="C22" i="16"/>
  <c r="C19" i="16"/>
  <c r="C15" i="16"/>
  <c r="F19" i="11" l="1"/>
  <c r="F20" i="11"/>
  <c r="F15" i="11"/>
  <c r="F13" i="11"/>
  <c r="F12" i="11"/>
  <c r="E16" i="22" l="1"/>
  <c r="B9" i="16" s="1"/>
  <c r="J53" i="23"/>
  <c r="O31" i="22"/>
  <c r="F42" i="23"/>
  <c r="J24" i="23"/>
  <c r="D27" i="23"/>
  <c r="F11" i="11" s="1"/>
  <c r="D28" i="23"/>
  <c r="C17" i="22"/>
  <c r="C18" i="22"/>
  <c r="C19" i="22"/>
  <c r="C20" i="22"/>
  <c r="C21" i="22"/>
  <c r="C22" i="22"/>
  <c r="C24" i="22"/>
  <c r="C25" i="22"/>
  <c r="C26" i="22"/>
  <c r="C28" i="22"/>
  <c r="C29" i="22"/>
  <c r="J30" i="7" l="1"/>
  <c r="S2" i="14" l="1"/>
  <c r="B5" i="20" l="1"/>
  <c r="C5" i="20"/>
  <c r="D5" i="20"/>
  <c r="E5" i="20"/>
  <c r="J54" i="7"/>
  <c r="F15" i="13" l="1"/>
  <c r="C15" i="21" s="1"/>
  <c r="J44" i="5"/>
  <c r="U2" i="14"/>
  <c r="K44" i="5"/>
  <c r="V2" i="14"/>
  <c r="G11" i="11" l="1"/>
  <c r="J53" i="7"/>
  <c r="H11" i="11" l="1"/>
  <c r="F20" i="5"/>
  <c r="I11" i="11" l="1"/>
  <c r="C20" i="11"/>
  <c r="C19" i="11"/>
  <c r="C15" i="11"/>
  <c r="F2" i="18"/>
  <c r="F3" i="18"/>
  <c r="F4" i="18"/>
  <c r="F5" i="18"/>
  <c r="F6" i="18"/>
  <c r="F7" i="18"/>
  <c r="F8" i="18"/>
  <c r="F9" i="18"/>
  <c r="F10" i="18"/>
  <c r="F11" i="18"/>
  <c r="F12" i="18"/>
  <c r="F13" i="18"/>
  <c r="F14" i="18"/>
  <c r="F15" i="18"/>
  <c r="F16" i="18"/>
  <c r="F17" i="18"/>
  <c r="F18" i="18"/>
  <c r="F19" i="18"/>
  <c r="F20" i="18"/>
  <c r="F21" i="18"/>
  <c r="J11" i="11" l="1"/>
  <c r="G44" i="5"/>
  <c r="K11" i="11" l="1"/>
  <c r="H2" i="18"/>
  <c r="H3" i="18"/>
  <c r="H4" i="18"/>
  <c r="H5" i="18"/>
  <c r="H6" i="18"/>
  <c r="H7" i="18"/>
  <c r="H8" i="18"/>
  <c r="H9" i="18"/>
  <c r="H10" i="18"/>
  <c r="H11" i="18"/>
  <c r="H12" i="18"/>
  <c r="H13" i="18"/>
  <c r="H14" i="18"/>
  <c r="H15" i="18"/>
  <c r="H16" i="18"/>
  <c r="H17" i="18"/>
  <c r="H18" i="18"/>
  <c r="H19" i="18"/>
  <c r="H20" i="18"/>
  <c r="H21" i="18"/>
  <c r="L11" i="11" l="1"/>
  <c r="B6" i="15"/>
  <c r="B7" i="15"/>
  <c r="B5" i="15"/>
  <c r="B3" i="15"/>
  <c r="B4" i="15"/>
  <c r="B2" i="15"/>
  <c r="D24" i="16"/>
  <c r="D25" i="16"/>
  <c r="D23" i="16"/>
  <c r="D28" i="16"/>
  <c r="E29" i="16"/>
  <c r="E30" i="16"/>
  <c r="E31" i="16"/>
  <c r="E32" i="16"/>
  <c r="E33" i="16"/>
  <c r="E28" i="16"/>
  <c r="C24" i="16"/>
  <c r="C25" i="16"/>
  <c r="C26" i="16"/>
  <c r="E24" i="16"/>
  <c r="E25" i="16"/>
  <c r="E26" i="16"/>
  <c r="A24" i="16"/>
  <c r="A25" i="16"/>
  <c r="A26" i="16"/>
  <c r="C3" i="16"/>
  <c r="C4" i="16"/>
  <c r="C5" i="16"/>
  <c r="C6" i="16"/>
  <c r="C7" i="16"/>
  <c r="C9" i="16"/>
  <c r="C10" i="16"/>
  <c r="C11" i="16"/>
  <c r="C12" i="16"/>
  <c r="C13" i="16"/>
  <c r="C14" i="16"/>
  <c r="C17" i="16"/>
  <c r="C18" i="16"/>
  <c r="C21" i="16"/>
  <c r="C2" i="16"/>
  <c r="E3" i="16"/>
  <c r="E4" i="16"/>
  <c r="E5" i="16"/>
  <c r="E6" i="16"/>
  <c r="E7" i="16"/>
  <c r="E9" i="16"/>
  <c r="E10" i="16"/>
  <c r="E11" i="16"/>
  <c r="E12" i="16"/>
  <c r="E13" i="16"/>
  <c r="E14" i="16"/>
  <c r="E15" i="16"/>
  <c r="E17" i="16"/>
  <c r="E18" i="16"/>
  <c r="E19" i="16"/>
  <c r="E21" i="16"/>
  <c r="E22" i="16"/>
  <c r="E2" i="16"/>
  <c r="A19" i="16"/>
  <c r="A21" i="16"/>
  <c r="A22" i="16"/>
  <c r="A3" i="16"/>
  <c r="A4" i="16"/>
  <c r="A5" i="16"/>
  <c r="A6" i="16"/>
  <c r="A7" i="16"/>
  <c r="A9" i="16"/>
  <c r="A17" i="16"/>
  <c r="A18" i="16"/>
  <c r="A2" i="16"/>
  <c r="H2" i="19"/>
  <c r="F2" i="19"/>
  <c r="G2" i="19"/>
  <c r="B2" i="18"/>
  <c r="C2" i="18"/>
  <c r="D2" i="18"/>
  <c r="E2" i="18"/>
  <c r="G2" i="18"/>
  <c r="B3" i="18"/>
  <c r="C3" i="18"/>
  <c r="D3" i="18"/>
  <c r="E3" i="18"/>
  <c r="G3" i="18"/>
  <c r="B4" i="18"/>
  <c r="C4" i="18"/>
  <c r="D4" i="18"/>
  <c r="E4" i="18"/>
  <c r="G4" i="18"/>
  <c r="B5" i="18"/>
  <c r="C5" i="18"/>
  <c r="D5" i="18"/>
  <c r="E5" i="18"/>
  <c r="G5" i="18"/>
  <c r="B6" i="18"/>
  <c r="C6" i="18"/>
  <c r="D6" i="18"/>
  <c r="E6" i="18"/>
  <c r="G6" i="18"/>
  <c r="B7" i="18"/>
  <c r="C7" i="18"/>
  <c r="D7" i="18"/>
  <c r="E7" i="18"/>
  <c r="G7" i="18"/>
  <c r="B8" i="18"/>
  <c r="C8" i="18"/>
  <c r="D8" i="18"/>
  <c r="E8" i="18"/>
  <c r="G8" i="18"/>
  <c r="B9" i="18"/>
  <c r="C9" i="18"/>
  <c r="D9" i="18"/>
  <c r="E9" i="18"/>
  <c r="G9" i="18"/>
  <c r="B10" i="18"/>
  <c r="C10" i="18"/>
  <c r="D10" i="18"/>
  <c r="E10" i="18"/>
  <c r="G10" i="18"/>
  <c r="B11" i="18"/>
  <c r="C11" i="18"/>
  <c r="D11" i="18"/>
  <c r="E11" i="18"/>
  <c r="G11" i="18"/>
  <c r="B12" i="18"/>
  <c r="C12" i="18"/>
  <c r="D12" i="18"/>
  <c r="E12" i="18"/>
  <c r="G12" i="18"/>
  <c r="B13" i="18"/>
  <c r="C13" i="18"/>
  <c r="D13" i="18"/>
  <c r="E13" i="18"/>
  <c r="G13" i="18"/>
  <c r="B14" i="18"/>
  <c r="C14" i="18"/>
  <c r="D14" i="18"/>
  <c r="E14" i="18"/>
  <c r="G14" i="18"/>
  <c r="B15" i="18"/>
  <c r="C15" i="18"/>
  <c r="D15" i="18"/>
  <c r="E15" i="18"/>
  <c r="G15" i="18"/>
  <c r="B16" i="18"/>
  <c r="C16" i="18"/>
  <c r="D16" i="18"/>
  <c r="E16" i="18"/>
  <c r="G16" i="18"/>
  <c r="B17" i="18"/>
  <c r="C17" i="18"/>
  <c r="D17" i="18"/>
  <c r="E17" i="18"/>
  <c r="G17" i="18"/>
  <c r="B18" i="18"/>
  <c r="C18" i="18"/>
  <c r="D18" i="18"/>
  <c r="E18" i="18"/>
  <c r="G18" i="18"/>
  <c r="B19" i="18"/>
  <c r="C19" i="18"/>
  <c r="D19" i="18"/>
  <c r="E19" i="18"/>
  <c r="G19" i="18"/>
  <c r="B20" i="18"/>
  <c r="C20" i="18"/>
  <c r="D20" i="18"/>
  <c r="E20" i="18"/>
  <c r="G20" i="18"/>
  <c r="B21" i="18"/>
  <c r="C21" i="18"/>
  <c r="D21" i="18"/>
  <c r="E21" i="18"/>
  <c r="G21" i="18"/>
  <c r="A3" i="18"/>
  <c r="A4" i="18"/>
  <c r="A5" i="18"/>
  <c r="A6" i="18"/>
  <c r="A7" i="18"/>
  <c r="A8" i="18"/>
  <c r="A9" i="18"/>
  <c r="A10" i="18"/>
  <c r="A11" i="18"/>
  <c r="A12" i="18"/>
  <c r="A13" i="18"/>
  <c r="A14" i="18"/>
  <c r="A15" i="18"/>
  <c r="A16" i="18"/>
  <c r="A17" i="18"/>
  <c r="A18" i="18"/>
  <c r="A19" i="18"/>
  <c r="A20" i="18"/>
  <c r="A21" i="18"/>
  <c r="A2" i="18"/>
  <c r="C2" i="20"/>
  <c r="D2" i="20"/>
  <c r="E2" i="20"/>
  <c r="F2" i="20"/>
  <c r="C3" i="20"/>
  <c r="D3" i="20"/>
  <c r="E3" i="20"/>
  <c r="F3" i="20"/>
  <c r="C4" i="20"/>
  <c r="D4" i="20"/>
  <c r="E4" i="20"/>
  <c r="F4" i="20"/>
  <c r="F5" i="20"/>
  <c r="B3" i="20"/>
  <c r="B4" i="20"/>
  <c r="B2" i="20"/>
  <c r="P2" i="14"/>
  <c r="Q2" i="14"/>
  <c r="T2" i="14"/>
  <c r="O2" i="14"/>
  <c r="E2" i="19"/>
  <c r="J33" i="23" s="1"/>
  <c r="A2" i="19"/>
  <c r="B2" i="19"/>
  <c r="C2" i="19"/>
  <c r="D2" i="19"/>
  <c r="N2" i="14"/>
  <c r="M2" i="14"/>
  <c r="L2" i="14"/>
  <c r="K2" i="14"/>
  <c r="J2" i="14"/>
  <c r="G2" i="14"/>
  <c r="H2" i="14"/>
  <c r="F2" i="14"/>
  <c r="D2" i="14"/>
  <c r="E2" i="14"/>
  <c r="C2" i="14"/>
  <c r="B2" i="14"/>
  <c r="A2" i="14"/>
  <c r="M11" i="11" l="1"/>
  <c r="E16" i="16"/>
  <c r="E8" i="16"/>
  <c r="E23" i="16"/>
  <c r="E20" i="16"/>
  <c r="E34" i="16"/>
  <c r="F24" i="11"/>
  <c r="N11" i="11" l="1"/>
  <c r="G52" i="5"/>
  <c r="L44" i="5"/>
  <c r="G29" i="5"/>
  <c r="G31" i="5" s="1"/>
  <c r="J31" i="7"/>
  <c r="F7" i="13" s="1"/>
  <c r="F12" i="13"/>
  <c r="C14" i="21" s="1"/>
  <c r="F24" i="5"/>
  <c r="F11" i="13"/>
  <c r="C13" i="21" s="1"/>
  <c r="I52" i="5"/>
  <c r="I44" i="5" s="1"/>
  <c r="A11" i="16"/>
  <c r="A12" i="16"/>
  <c r="A13" i="16"/>
  <c r="A14" i="16"/>
  <c r="A15" i="16"/>
  <c r="A10" i="16"/>
  <c r="F8" i="13"/>
  <c r="C10" i="21" s="1"/>
  <c r="F44" i="5"/>
  <c r="C16" i="22" l="1"/>
  <c r="O8" i="22" s="1"/>
  <c r="F52" i="5"/>
  <c r="O11" i="11"/>
  <c r="W2" i="14"/>
  <c r="M52" i="5"/>
  <c r="C52" i="5"/>
  <c r="P11" i="11" l="1"/>
  <c r="F13" i="13"/>
  <c r="C18" i="21" s="1"/>
  <c r="F14" i="5"/>
  <c r="F10" i="13"/>
  <c r="C12" i="21" s="1"/>
  <c r="F9" i="13"/>
  <c r="C11" i="21" s="1"/>
  <c r="C9" i="21"/>
  <c r="F14" i="13"/>
  <c r="C19" i="21" s="1"/>
  <c r="F16" i="13"/>
  <c r="C16" i="21" s="1"/>
  <c r="F19" i="13"/>
  <c r="C21" i="21" s="1"/>
  <c r="F17" i="13"/>
  <c r="C17" i="21" s="1"/>
  <c r="Q11" i="11" l="1"/>
  <c r="I2" i="19"/>
  <c r="F28" i="16"/>
  <c r="E35" i="11" l="1"/>
  <c r="G28" i="16"/>
  <c r="F35" i="11" l="1"/>
  <c r="H28" i="16"/>
  <c r="F26" i="11"/>
  <c r="F29" i="11"/>
  <c r="F28" i="11"/>
  <c r="F27" i="11"/>
  <c r="F25" i="11"/>
  <c r="F31" i="11" l="1"/>
  <c r="F1" i="21" s="1"/>
  <c r="G35" i="11"/>
  <c r="I28" i="16"/>
  <c r="G27" i="11"/>
  <c r="G28" i="11"/>
  <c r="G26" i="11"/>
  <c r="G31" i="11" l="1"/>
  <c r="F36" i="16" s="1"/>
  <c r="H35" i="11"/>
  <c r="E36" i="16"/>
  <c r="F30" i="16"/>
  <c r="J28" i="16"/>
  <c r="H28" i="11"/>
  <c r="F25" i="16"/>
  <c r="H26" i="11"/>
  <c r="F23" i="16"/>
  <c r="F26" i="16"/>
  <c r="H27" i="11"/>
  <c r="F24" i="16"/>
  <c r="F29" i="5"/>
  <c r="F31" i="5" s="1"/>
  <c r="E45" i="7"/>
  <c r="H31" i="11" l="1"/>
  <c r="I35" i="11"/>
  <c r="K28" i="16"/>
  <c r="G30" i="16"/>
  <c r="G26" i="16"/>
  <c r="I26" i="11"/>
  <c r="G23" i="16"/>
  <c r="I27" i="11"/>
  <c r="G24" i="16"/>
  <c r="I28" i="11"/>
  <c r="G25" i="16"/>
  <c r="I31" i="11" l="1"/>
  <c r="J35" i="11"/>
  <c r="F33" i="16"/>
  <c r="H30" i="16"/>
  <c r="L28" i="16"/>
  <c r="J28" i="11"/>
  <c r="H25" i="16"/>
  <c r="J27" i="11"/>
  <c r="H24" i="16"/>
  <c r="J26" i="11"/>
  <c r="H23" i="16"/>
  <c r="H26" i="16"/>
  <c r="E35" i="7"/>
  <c r="J31" i="11" l="1"/>
  <c r="K35" i="11"/>
  <c r="G33" i="16"/>
  <c r="I30" i="16"/>
  <c r="M28" i="16"/>
  <c r="K28" i="11"/>
  <c r="I25" i="16"/>
  <c r="K27" i="11"/>
  <c r="I24" i="16"/>
  <c r="I26" i="16"/>
  <c r="K26" i="11"/>
  <c r="K31" i="11" s="1"/>
  <c r="I23" i="16"/>
  <c r="F22" i="5"/>
  <c r="F31" i="16"/>
  <c r="L35" i="11" l="1"/>
  <c r="H33" i="16"/>
  <c r="N28" i="16"/>
  <c r="J30" i="16"/>
  <c r="L27" i="11"/>
  <c r="J24" i="16"/>
  <c r="L26" i="11"/>
  <c r="J23" i="16"/>
  <c r="J26" i="16"/>
  <c r="L28" i="11"/>
  <c r="J25" i="16"/>
  <c r="L31" i="11" l="1"/>
  <c r="M35" i="11"/>
  <c r="G31" i="16"/>
  <c r="G1" i="21"/>
  <c r="F32" i="16"/>
  <c r="F34" i="16" s="1"/>
  <c r="I33" i="16"/>
  <c r="O28" i="16"/>
  <c r="M28" i="11"/>
  <c r="K25" i="16"/>
  <c r="K26" i="16"/>
  <c r="M26" i="11"/>
  <c r="M31" i="11" s="1"/>
  <c r="K23" i="16"/>
  <c r="M27" i="11"/>
  <c r="K24" i="16"/>
  <c r="N35" i="11" l="1"/>
  <c r="J33" i="16"/>
  <c r="H36" i="16"/>
  <c r="G32" i="16"/>
  <c r="G34" i="16" s="1"/>
  <c r="H31" i="16"/>
  <c r="P28" i="16"/>
  <c r="N28" i="11"/>
  <c r="L25" i="16"/>
  <c r="N27" i="11"/>
  <c r="L24" i="16"/>
  <c r="N26" i="11"/>
  <c r="L23" i="16"/>
  <c r="L26" i="16"/>
  <c r="G36" i="16"/>
  <c r="N31" i="11" l="1"/>
  <c r="O35" i="11"/>
  <c r="H1" i="21"/>
  <c r="I1" i="21" s="1"/>
  <c r="I36" i="16"/>
  <c r="H32" i="16"/>
  <c r="H34" i="16" s="1"/>
  <c r="I31" i="16"/>
  <c r="K33" i="16"/>
  <c r="Q28" i="16"/>
  <c r="O28" i="11"/>
  <c r="M25" i="16"/>
  <c r="O26" i="11"/>
  <c r="O31" i="11" s="1"/>
  <c r="M23" i="16"/>
  <c r="O27" i="11"/>
  <c r="M24" i="16"/>
  <c r="M26" i="16"/>
  <c r="P35" i="11" l="1"/>
  <c r="J1" i="21"/>
  <c r="L33" i="16"/>
  <c r="J36" i="16"/>
  <c r="I32" i="16"/>
  <c r="I34" i="16" s="1"/>
  <c r="J31" i="16"/>
  <c r="R28" i="16"/>
  <c r="P28" i="11"/>
  <c r="N25" i="16"/>
  <c r="N26" i="16"/>
  <c r="P27" i="11"/>
  <c r="N24" i="16"/>
  <c r="P26" i="11"/>
  <c r="N23" i="16"/>
  <c r="P31" i="11" l="1"/>
  <c r="Q35" i="11"/>
  <c r="K1" i="21"/>
  <c r="K36" i="16"/>
  <c r="J32" i="16"/>
  <c r="J34" i="16" s="1"/>
  <c r="M33" i="16"/>
  <c r="S28" i="16"/>
  <c r="O26" i="16"/>
  <c r="Q28" i="11"/>
  <c r="O25" i="16"/>
  <c r="Q26" i="11"/>
  <c r="Q31" i="11" s="1"/>
  <c r="O23" i="16"/>
  <c r="Q27" i="11"/>
  <c r="O24" i="16"/>
  <c r="L1" i="21" l="1"/>
  <c r="N33" i="16"/>
  <c r="K34" i="16"/>
  <c r="T28" i="16"/>
  <c r="E39" i="11"/>
  <c r="P24" i="16"/>
  <c r="E38" i="11"/>
  <c r="P23" i="16"/>
  <c r="E40" i="11"/>
  <c r="P25" i="16"/>
  <c r="P26" i="16"/>
  <c r="E43" i="11" l="1"/>
  <c r="M36" i="16"/>
  <c r="L34" i="16"/>
  <c r="L36" i="16"/>
  <c r="O33" i="16"/>
  <c r="O34" i="16" s="1"/>
  <c r="U28" i="16"/>
  <c r="F38" i="11"/>
  <c r="Q23" i="16"/>
  <c r="F39" i="11"/>
  <c r="Q24" i="16"/>
  <c r="Q26" i="16"/>
  <c r="F40" i="11"/>
  <c r="Q25" i="16"/>
  <c r="F43" i="11" l="1"/>
  <c r="M1" i="21"/>
  <c r="N1" i="21" s="1"/>
  <c r="P33" i="16"/>
  <c r="M34" i="16"/>
  <c r="V28" i="16"/>
  <c r="G40" i="11"/>
  <c r="R25" i="16"/>
  <c r="R26" i="16"/>
  <c r="G39" i="11"/>
  <c r="R24" i="16"/>
  <c r="G38" i="11"/>
  <c r="R23" i="16"/>
  <c r="G43" i="11" l="1"/>
  <c r="O36" i="16"/>
  <c r="N34" i="16"/>
  <c r="N36" i="16"/>
  <c r="W28" i="16"/>
  <c r="H39" i="11"/>
  <c r="S24" i="16"/>
  <c r="H38" i="11"/>
  <c r="S23" i="16"/>
  <c r="S26" i="16"/>
  <c r="H40" i="11"/>
  <c r="S25" i="16"/>
  <c r="H43" i="11" l="1"/>
  <c r="O1" i="21"/>
  <c r="P1" i="21" s="1"/>
  <c r="P36" i="16"/>
  <c r="X28" i="16"/>
  <c r="I40" i="11"/>
  <c r="T25" i="16"/>
  <c r="I38" i="11"/>
  <c r="T23" i="16"/>
  <c r="T26" i="16"/>
  <c r="I39" i="11"/>
  <c r="T24" i="16"/>
  <c r="I43" i="11" l="1"/>
  <c r="Q1" i="21"/>
  <c r="Q36" i="16"/>
  <c r="P34" i="16"/>
  <c r="Y28" i="16"/>
  <c r="J39" i="11"/>
  <c r="U24" i="16"/>
  <c r="U26" i="16"/>
  <c r="J38" i="11"/>
  <c r="U23" i="16"/>
  <c r="J40" i="11"/>
  <c r="U25" i="16"/>
  <c r="J43" i="11" l="1"/>
  <c r="E3" i="21"/>
  <c r="R36" i="16"/>
  <c r="Z28" i="16"/>
  <c r="K38" i="11"/>
  <c r="V23" i="16"/>
  <c r="K40" i="11"/>
  <c r="V25" i="16"/>
  <c r="V26" i="16"/>
  <c r="K39" i="11"/>
  <c r="V24" i="16"/>
  <c r="K43" i="11" l="1"/>
  <c r="F3" i="21"/>
  <c r="S36" i="16"/>
  <c r="R34" i="16"/>
  <c r="AA28" i="16"/>
  <c r="W26" i="16"/>
  <c r="L40" i="11"/>
  <c r="W25" i="16"/>
  <c r="L39" i="11"/>
  <c r="W24" i="16"/>
  <c r="L38" i="11"/>
  <c r="W23" i="16"/>
  <c r="L43" i="11" l="1"/>
  <c r="G3" i="21"/>
  <c r="T36" i="16"/>
  <c r="S34" i="16"/>
  <c r="F33" i="5"/>
  <c r="AB28" i="16"/>
  <c r="M40" i="11"/>
  <c r="X25" i="16"/>
  <c r="M38" i="11"/>
  <c r="X23" i="16"/>
  <c r="M39" i="11"/>
  <c r="X24" i="16"/>
  <c r="X26" i="16"/>
  <c r="M43" i="11" l="1"/>
  <c r="H3" i="21"/>
  <c r="T34" i="16"/>
  <c r="AC28" i="16"/>
  <c r="Y26" i="16"/>
  <c r="N39" i="11"/>
  <c r="Y24" i="16"/>
  <c r="N38" i="11"/>
  <c r="Y23" i="16"/>
  <c r="N40" i="11"/>
  <c r="Y25" i="16"/>
  <c r="N43" i="11" l="1"/>
  <c r="I3" i="21"/>
  <c r="V36" i="16"/>
  <c r="O38" i="11"/>
  <c r="Z23" i="16"/>
  <c r="O39" i="11"/>
  <c r="Z24" i="16"/>
  <c r="O40" i="11"/>
  <c r="Z25" i="16"/>
  <c r="Z26" i="16"/>
  <c r="O43" i="11" l="1"/>
  <c r="J3" i="21"/>
  <c r="V34" i="16"/>
  <c r="AA26" i="16"/>
  <c r="P39" i="11"/>
  <c r="AA24" i="16"/>
  <c r="P40" i="11"/>
  <c r="AA25" i="16"/>
  <c r="P38" i="11"/>
  <c r="AA23" i="16"/>
  <c r="W36" i="16"/>
  <c r="P43" i="11" l="1"/>
  <c r="K3" i="21"/>
  <c r="W34" i="16"/>
  <c r="Q38" i="11"/>
  <c r="AB23" i="16"/>
  <c r="Q39" i="11"/>
  <c r="AC24" i="16" s="1"/>
  <c r="AB24" i="16"/>
  <c r="AC26" i="16"/>
  <c r="AB26" i="16"/>
  <c r="Q40" i="11"/>
  <c r="AC25" i="16" s="1"/>
  <c r="AB25" i="16"/>
  <c r="AC23" i="16" l="1"/>
  <c r="Q43" i="11"/>
  <c r="AC36" i="16" s="1"/>
  <c r="X34" i="16"/>
  <c r="X36" i="16"/>
  <c r="L3" i="21" l="1"/>
  <c r="Y34" i="16"/>
  <c r="Y36" i="16"/>
  <c r="Z36" i="16"/>
  <c r="M3" i="21" l="1"/>
  <c r="N3" i="21" s="1"/>
  <c r="AA36" i="16"/>
  <c r="Z34" i="16"/>
  <c r="O3" i="21" l="1"/>
  <c r="AB36" i="16"/>
  <c r="AA34" i="16"/>
  <c r="P3" i="21" l="1"/>
  <c r="AC34" i="16"/>
  <c r="AB34" i="16"/>
  <c r="Q3"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Alice Suh</author>
    <author>Simpson, Molly</author>
  </authors>
  <commentList>
    <comment ref="D51" authorId="0" shapeId="0" xr:uid="{00000000-0006-0000-0300-000002000000}">
      <text>
        <r>
          <rPr>
            <sz val="9"/>
            <color indexed="81"/>
            <rFont val="Tahoma"/>
            <family val="2"/>
          </rPr>
          <t>Include make and model of equipment if known.</t>
        </r>
      </text>
    </comment>
    <comment ref="F51" authorId="0" shapeId="0" xr:uid="{00000000-0006-0000-0300-000003000000}">
      <text>
        <r>
          <rPr>
            <sz val="9"/>
            <color indexed="81"/>
            <rFont val="Tahoma"/>
            <family val="2"/>
          </rPr>
          <t>Manufacturer's guarantee that equipment is free from defects in materials and workmanship.</t>
        </r>
      </text>
    </comment>
    <comment ref="G51" authorId="1" shapeId="0" xr:uid="{00000000-0006-0000-0300-000004000000}">
      <text>
        <r>
          <rPr>
            <sz val="9"/>
            <color indexed="81"/>
            <rFont val="Tahoma"/>
            <family val="2"/>
          </rPr>
          <t>Power production warranty that equipment will maintain a minimum power output during a given time.</t>
        </r>
      </text>
    </comment>
    <comment ref="D60" authorId="0" shapeId="0" xr:uid="{5A4AE193-785B-4C89-9880-780600B09676}">
      <text>
        <r>
          <rPr>
            <sz val="9"/>
            <color indexed="81"/>
            <rFont val="Tahoma"/>
            <family val="2"/>
          </rPr>
          <t>Start of project should be considered as date of installation contract signing.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C12" authorId="0" shapeId="0" xr:uid="{0FA07A8A-89E8-4A6A-9B07-0B8432230FFF}">
      <text>
        <r>
          <rPr>
            <sz val="9"/>
            <color indexed="81"/>
            <rFont val="Tahoma"/>
            <family val="2"/>
          </rPr>
          <t>Information is required for every roof that will have solar panels installed.</t>
        </r>
      </text>
    </comment>
    <comment ref="H12" authorId="0" shapeId="0" xr:uid="{0999B42E-5E6F-4DF6-A2E8-86FF97E76EE6}">
      <text>
        <r>
          <rPr>
            <b/>
            <sz val="9"/>
            <color indexed="81"/>
            <rFont val="Tahoma"/>
            <family val="2"/>
          </rPr>
          <t xml:space="preserve">Poor: </t>
        </r>
        <r>
          <rPr>
            <sz val="9"/>
            <color indexed="81"/>
            <rFont val="Tahoma"/>
            <family val="2"/>
          </rPr>
          <t>Shows damage, areas that are no longer serviceable, or signs of imminent failure</t>
        </r>
        <r>
          <rPr>
            <b/>
            <sz val="9"/>
            <color indexed="81"/>
            <rFont val="Tahoma"/>
            <family val="2"/>
          </rPr>
          <t xml:space="preserve">
Fair: </t>
        </r>
        <r>
          <rPr>
            <sz val="9"/>
            <color indexed="81"/>
            <rFont val="Tahoma"/>
            <family val="2"/>
          </rPr>
          <t>Shows early signs of wear or areas for minor repair</t>
        </r>
        <r>
          <rPr>
            <b/>
            <sz val="9"/>
            <color indexed="81"/>
            <rFont val="Tahoma"/>
            <family val="2"/>
          </rPr>
          <t xml:space="preserve">
Good: </t>
        </r>
        <r>
          <rPr>
            <sz val="9"/>
            <color indexed="81"/>
            <rFont val="Tahoma"/>
            <family val="2"/>
          </rPr>
          <t>Performing as intended with no areas for repair</t>
        </r>
        <r>
          <rPr>
            <b/>
            <sz val="9"/>
            <color indexed="81"/>
            <rFont val="Tahoma"/>
            <family val="2"/>
          </rPr>
          <t xml:space="preserve">
Excellent: </t>
        </r>
        <r>
          <rPr>
            <sz val="9"/>
            <color indexed="81"/>
            <rFont val="Tahoma"/>
            <family val="2"/>
          </rPr>
          <t>New or like new condition</t>
        </r>
      </text>
    </comment>
    <comment ref="C33" authorId="0" shapeId="0" xr:uid="{1B00DBCC-79F6-4945-8C41-6E31AE016BCB}">
      <text>
        <r>
          <rPr>
            <sz val="9"/>
            <color indexed="81"/>
            <rFont val="Tahoma"/>
            <family val="2"/>
          </rPr>
          <t>Size of other non-rooftop arrays (e.g., carport, ground-mounted) included in project, if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D34" authorId="0" shapeId="0" xr:uid="{A003F826-B3FD-43D0-B1EF-538F0DB44DEE}">
      <text>
        <r>
          <rPr>
            <sz val="9"/>
            <color indexed="81"/>
            <rFont val="Tahoma"/>
            <family val="2"/>
          </rPr>
          <t>Funds reserved for costs incurred to enable ongoing operation of the system for projected lifetime.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Alice Suh</author>
    <author>Simpson, Molly</author>
    <author>Kelly Jiang</author>
  </authors>
  <commentList>
    <comment ref="C10" authorId="0" shapeId="0" xr:uid="{00000000-0006-0000-0300-000005000000}">
      <text>
        <r>
          <rPr>
            <b/>
            <sz val="9"/>
            <color indexed="81"/>
            <rFont val="Tahoma"/>
            <family val="2"/>
          </rPr>
          <t>True net metering:</t>
        </r>
        <r>
          <rPr>
            <sz val="9"/>
            <color indexed="81"/>
            <rFont val="Tahoma"/>
            <family val="2"/>
          </rPr>
          <t xml:space="preserve"> Net metering, 1-for-1 reimbursement
</t>
        </r>
        <r>
          <rPr>
            <b/>
            <sz val="9"/>
            <color indexed="81"/>
            <rFont val="Tahoma"/>
            <family val="2"/>
          </rPr>
          <t>Valued net metering:</t>
        </r>
        <r>
          <rPr>
            <sz val="9"/>
            <color indexed="81"/>
            <rFont val="Tahoma"/>
            <family val="2"/>
          </rPr>
          <t xml:space="preserve"> Net metering, exported energy is valued at less than a 1-to-1 rate as determined by the utility
</t>
        </r>
        <r>
          <rPr>
            <b/>
            <sz val="9"/>
            <color indexed="81"/>
            <rFont val="Tahoma"/>
            <family val="2"/>
          </rPr>
          <t xml:space="preserve">Buy-all, sell-all: </t>
        </r>
        <r>
          <rPr>
            <sz val="9"/>
            <color indexed="81"/>
            <rFont val="Tahoma"/>
            <family val="2"/>
          </rPr>
          <t>Total system production and total property consumption credited and billed at different rates</t>
        </r>
      </text>
    </comment>
    <comment ref="C12" authorId="1" shapeId="0" xr:uid="{00000000-0006-0000-0300-000006000000}">
      <text>
        <r>
          <rPr>
            <sz val="9"/>
            <color indexed="81"/>
            <rFont val="Tahoma"/>
            <family val="2"/>
          </rPr>
          <t>Include information on loads/meters served and whether the cost savings will accrue to owner, tenants, or both.</t>
        </r>
      </text>
    </comment>
    <comment ref="C37" authorId="0" shapeId="0" xr:uid="{567793CF-D185-4694-8365-9A803973C615}">
      <text>
        <r>
          <rPr>
            <sz val="9"/>
            <color rgb="FF000000"/>
            <rFont val="Tahoma"/>
            <family val="2"/>
          </rPr>
          <t xml:space="preserve">Solar ITC income is based on a federally mandated step down schedule. The base tax credit value is 30% through 2032. After 2032, the tax credit value will step down.
References: https://www.seia.org/initiatives/solar-investment-tax-credit-itc
</t>
        </r>
        <r>
          <rPr>
            <sz val="9"/>
            <color rgb="FF000000"/>
            <rFont val="Tahoma"/>
            <family val="2"/>
          </rPr>
          <t>https://programs.dsireusa.org/system/program/detail/658</t>
        </r>
      </text>
    </comment>
    <comment ref="C38" authorId="2" shapeId="0" xr:uid="{EAFA2AAA-D332-D84C-A369-2044EE61E97E}">
      <text>
        <r>
          <rPr>
            <sz val="9"/>
            <color rgb="FF000000"/>
            <rFont val="Tahoma"/>
            <family val="2"/>
          </rPr>
          <t xml:space="preserve">The ITC Energy Community Adder provides up to an additional 10% tax credit for eligible projects located in energy communities.  </t>
        </r>
      </text>
    </comment>
    <comment ref="C39" authorId="2" shapeId="0" xr:uid="{7154A4AC-3AB8-E141-B12E-139ED3CA67E3}">
      <text>
        <r>
          <rPr>
            <sz val="9"/>
            <color rgb="FF000000"/>
            <rFont val="Tahoma"/>
            <family val="2"/>
          </rPr>
          <t xml:space="preserve">The ITC Energy Community Adder provides up to an additional 10% tax credit for eligible projects that meet thresholds for domestic content in manufactured products. 
</t>
        </r>
        <r>
          <rPr>
            <sz val="9"/>
            <color rgb="FF000000"/>
            <rFont val="Tahoma"/>
            <family val="2"/>
          </rPr>
          <t xml:space="preserve">
</t>
        </r>
        <r>
          <rPr>
            <sz val="9"/>
            <color rgb="FF000000"/>
            <rFont val="Tahoma"/>
            <family val="2"/>
          </rPr>
          <t xml:space="preserve">Resources: https://www.mcguirewoods.com/client-resources/Alerts/2023/5/domestic-content-bonus-guidance-released-irs-notice-2023-38 </t>
        </r>
      </text>
    </comment>
    <comment ref="C40" authorId="2" shapeId="0" xr:uid="{2B7B7E8C-50E9-9E4D-8A12-FFFE7B782DCA}">
      <text>
        <r>
          <rPr>
            <sz val="9"/>
            <color rgb="FF000000"/>
            <rFont val="Tahoma"/>
            <family val="2"/>
          </rPr>
          <t xml:space="preserve">The ITC Low-Income Communities Adder provides up to an additional 20% tax credit for eligible projects located in low-income communities. These credits are expected to be competitive. 
</t>
        </r>
        <r>
          <rPr>
            <sz val="9"/>
            <color rgb="FF000000"/>
            <rFont val="Tahoma"/>
            <family val="2"/>
          </rPr>
          <t xml:space="preserve">
</t>
        </r>
        <r>
          <rPr>
            <sz val="9"/>
            <color rgb="FF000000"/>
            <rFont val="Tahoma"/>
            <family val="2"/>
          </rPr>
          <t>Resources: https://www.mcguirewoods.com/client-resources/Alerts/2023/2/irs-guidance-energy-tax-credits-low-income-communities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Simpson, Molly</author>
    <author>Alice Suh</author>
  </authors>
  <commentList>
    <comment ref="E9" authorId="0" shapeId="0" xr:uid="{00000000-0006-0000-0700-000001000000}">
      <text>
        <r>
          <rPr>
            <sz val="9"/>
            <color indexed="81"/>
            <rFont val="Tahoma"/>
            <family val="2"/>
          </rPr>
          <t xml:space="preserve">Degradation factor reduces income year-over-year; increase factor increases expense year-over-year. </t>
        </r>
      </text>
    </comment>
    <comment ref="E11" authorId="1" shapeId="0" xr:uid="{B1733DE1-7707-489C-B870-BA29F0586CBA}">
      <text>
        <r>
          <rPr>
            <sz val="9"/>
            <color indexed="81"/>
            <rFont val="Tahoma"/>
            <family val="2"/>
          </rPr>
          <t>Annual degradation or increase factor should include degradation of savings based on panel losses and increase in savings based on utility rate increases.</t>
        </r>
      </text>
    </comment>
  </commentList>
</comments>
</file>

<file path=xl/sharedStrings.xml><?xml version="1.0" encoding="utf-8"?>
<sst xmlns="http://schemas.openxmlformats.org/spreadsheetml/2006/main" count="641" uniqueCount="477">
  <si>
    <t>CONTENTS</t>
  </si>
  <si>
    <t>Lender Validation</t>
  </si>
  <si>
    <t>HOW TO USE THIS FILE</t>
  </si>
  <si>
    <t>1)</t>
  </si>
  <si>
    <t>2)</t>
  </si>
  <si>
    <t>3)</t>
  </si>
  <si>
    <t>Lender:</t>
  </si>
  <si>
    <t>Input-</t>
  </si>
  <si>
    <t>PROJECT INFORMATION</t>
  </si>
  <si>
    <t>Property Name</t>
  </si>
  <si>
    <t>Initial Submission Date</t>
  </si>
  <si>
    <t>Revision 1 Date</t>
  </si>
  <si>
    <t>Revision 2 Date</t>
  </si>
  <si>
    <t>Revision 3 Date</t>
  </si>
  <si>
    <t>Revision 4 Date</t>
  </si>
  <si>
    <t>INPUT: System Details</t>
  </si>
  <si>
    <t>Years left on roof warranty</t>
  </si>
  <si>
    <t>Roof type</t>
  </si>
  <si>
    <t>Location of panels</t>
  </si>
  <si>
    <t>Location of inverters and other electrical equipment</t>
  </si>
  <si>
    <t>Roof</t>
  </si>
  <si>
    <t>Ground mount</t>
  </si>
  <si>
    <t>Carport</t>
  </si>
  <si>
    <t>Wall mount</t>
  </si>
  <si>
    <t>Panel location</t>
  </si>
  <si>
    <t>Flat</t>
  </si>
  <si>
    <t>Other</t>
  </si>
  <si>
    <t>Pitched/shingle</t>
  </si>
  <si>
    <t>Battery system type</t>
  </si>
  <si>
    <t>Panels</t>
  </si>
  <si>
    <t>Inverters</t>
  </si>
  <si>
    <t>Racking system</t>
  </si>
  <si>
    <t>n/a</t>
  </si>
  <si>
    <t>SYSTEM DETAILS</t>
  </si>
  <si>
    <t>SYSTEM COMPONENTS</t>
  </si>
  <si>
    <t>PERMITTING AND INTERCONNECTION</t>
  </si>
  <si>
    <t>Utility Permission to Operate (PTO)</t>
  </si>
  <si>
    <t>Useful life (years)</t>
  </si>
  <si>
    <t>AVAILABLE INCENTIVES</t>
  </si>
  <si>
    <t>kW AC</t>
  </si>
  <si>
    <t>kW DC</t>
  </si>
  <si>
    <t>Expected annual production</t>
  </si>
  <si>
    <t>AC System Size</t>
  </si>
  <si>
    <t>DC System Size</t>
  </si>
  <si>
    <t>Yes/No</t>
  </si>
  <si>
    <t>Yes</t>
  </si>
  <si>
    <t>No</t>
  </si>
  <si>
    <t>kWh/year</t>
  </si>
  <si>
    <t>ALERTS</t>
  </si>
  <si>
    <t>kWh</t>
  </si>
  <si>
    <t>System component</t>
  </si>
  <si>
    <t>Age of roof (years)</t>
  </si>
  <si>
    <t>Does the utility require an assessment of the system size or location to determine any network upgrade fees?</t>
  </si>
  <si>
    <t>Up front</t>
  </si>
  <si>
    <t>At end of term</t>
  </si>
  <si>
    <t>Upon construction</t>
  </si>
  <si>
    <t>Upon PTO</t>
  </si>
  <si>
    <t>Are there any grants or subsidies that may need to be repaid or unrealized if certain conditions are not met?</t>
  </si>
  <si>
    <t>months</t>
  </si>
  <si>
    <t>Has the assessment been performed?</t>
  </si>
  <si>
    <t>Will any 3rd party have a right to a lien upon or security interest in any of the facilities?</t>
  </si>
  <si>
    <t>On-going monitoring data capability</t>
  </si>
  <si>
    <t xml:space="preserve">Instructions to Lender: </t>
  </si>
  <si>
    <t>Report Validation by Lender</t>
  </si>
  <si>
    <t>System size (kW DC)</t>
  </si>
  <si>
    <t>Network upgrade assessment fee</t>
  </si>
  <si>
    <t>Comments</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</si>
  <si>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</si>
  <si>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</si>
  <si>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</si>
  <si>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</si>
  <si>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</si>
  <si>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</si>
  <si>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</si>
  <si>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</si>
  <si>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</si>
  <si>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</si>
  <si>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</si>
  <si>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</si>
  <si>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</si>
  <si>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</si>
  <si>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</si>
  <si>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</si>
  <si>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</si>
  <si>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</si>
  <si>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</si>
  <si>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</si>
  <si>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</si>
  <si>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</si>
  <si>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</si>
  <si>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</si>
  <si>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</si>
  <si>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Income (Energy Cost Savings)</t>
  </si>
  <si>
    <t>One-time utility fees</t>
  </si>
  <si>
    <t>Ongoing utility fees</t>
  </si>
  <si>
    <t>Design fees</t>
  </si>
  <si>
    <t>Insurance</t>
  </si>
  <si>
    <t>O&amp;M costs</t>
  </si>
  <si>
    <t>Annual cash flow</t>
  </si>
  <si>
    <t>Does this project include battery storage for resilient infrastructure?</t>
  </si>
  <si>
    <t>Solar Technical Consultant:</t>
  </si>
  <si>
    <t>Inverter location</t>
  </si>
  <si>
    <t>Outdoor ground level</t>
  </si>
  <si>
    <t>Indoor ground level/ basement</t>
  </si>
  <si>
    <t>Total Solar Resource Fraction (TSRF)</t>
  </si>
  <si>
    <t>Milestone</t>
  </si>
  <si>
    <t>Expenses and Fees</t>
  </si>
  <si>
    <t>Net metering valuation</t>
  </si>
  <si>
    <t>Upfront system cost</t>
  </si>
  <si>
    <t>Hard cost contingency</t>
  </si>
  <si>
    <t>Labor</t>
  </si>
  <si>
    <t>LIFETIME CASH FLOW</t>
  </si>
  <si>
    <t>Array cost</t>
  </si>
  <si>
    <t>Inverter cost</t>
  </si>
  <si>
    <t>Balance of system (BOS) cost</t>
  </si>
  <si>
    <t>-</t>
  </si>
  <si>
    <t>Total upfront cost</t>
  </si>
  <si>
    <t>Equipment warranty (years)</t>
  </si>
  <si>
    <t>Battery storage (if applicable)</t>
  </si>
  <si>
    <t>Lead acid</t>
  </si>
  <si>
    <t>Lithium ion</t>
  </si>
  <si>
    <t>FINANCING CONDITIONS</t>
  </si>
  <si>
    <t>Submitted to (Lender)</t>
  </si>
  <si>
    <t>Report Quality Score</t>
  </si>
  <si>
    <t>Reviewer Name</t>
  </si>
  <si>
    <t>Date Approved</t>
  </si>
  <si>
    <t>Technical Solar Assessment Report Rating</t>
  </si>
  <si>
    <t>Allowable Underwritten Cost Savings</t>
  </si>
  <si>
    <t>Total Upfront Cost</t>
  </si>
  <si>
    <t>Input-SystemDetails</t>
  </si>
  <si>
    <t>Input-Proforma</t>
  </si>
  <si>
    <t>Summary of Solar PV System</t>
  </si>
  <si>
    <t>Lender List</t>
  </si>
  <si>
    <t>Arbor Commercial Funding I, LLC</t>
  </si>
  <si>
    <t>Barings Multifamily Capital LLC</t>
  </si>
  <si>
    <t>CBRE Multifamily Capital, Inc.</t>
  </si>
  <si>
    <t>Cinnaire Corporation</t>
  </si>
  <si>
    <t>Citi Community Capital</t>
  </si>
  <si>
    <t>Community Preservation Corporation</t>
  </si>
  <si>
    <t>Massachusetts Housing Partnership</t>
  </si>
  <si>
    <t>Walker &amp; Dunlop, LLC</t>
  </si>
  <si>
    <t>kW</t>
  </si>
  <si>
    <t>Rated storage capacity</t>
  </si>
  <si>
    <t>Power rating</t>
  </si>
  <si>
    <t>Valued net metering</t>
  </si>
  <si>
    <t>SAVINGS FROM ENERGY GENERATION</t>
  </si>
  <si>
    <t>True net metering</t>
  </si>
  <si>
    <t>Buy-all, sell-all</t>
  </si>
  <si>
    <t>Pre-existing conditions (cost to remediate)</t>
  </si>
  <si>
    <t>Describe how generated power will be used and the resulting cost savings to borrower:</t>
  </si>
  <si>
    <t>Roof (street address or 
building identifier)</t>
  </si>
  <si>
    <t>Note: Battery storage may not be used to provide ancillary services beyond resiliency. System must remain grid-connected.</t>
  </si>
  <si>
    <t>Annual degradation or increase factor (%)</t>
  </si>
  <si>
    <t>Tax credits:</t>
  </si>
  <si>
    <t>Energy and Water Efficiency Measure Category</t>
  </si>
  <si>
    <t>Type of Energy and Water Efficiency Measure</t>
  </si>
  <si>
    <t>Renewable energy systems</t>
  </si>
  <si>
    <t>Install photovoltaic system</t>
  </si>
  <si>
    <t>EWEM Names</t>
  </si>
  <si>
    <t>Install photovoltaic system with battery storage</t>
  </si>
  <si>
    <t>Installed Cost</t>
  </si>
  <si>
    <t>Annual Owner Cost Savings</t>
  </si>
  <si>
    <t>Annual Electricity Savings</t>
  </si>
  <si>
    <t>Energy</t>
  </si>
  <si>
    <t>$</t>
  </si>
  <si>
    <t>EUL</t>
  </si>
  <si>
    <t>years</t>
  </si>
  <si>
    <t>Total Photovoltaic System Size</t>
  </si>
  <si>
    <t>Category</t>
  </si>
  <si>
    <t>QC Item</t>
  </si>
  <si>
    <t>QC Alert</t>
  </si>
  <si>
    <t>Solar Technical Consultant Response</t>
  </si>
  <si>
    <t>Year 13-25</t>
  </si>
  <si>
    <t>Year 1-12</t>
  </si>
  <si>
    <t>System Details</t>
  </si>
  <si>
    <t>Roof replacement recommended</t>
  </si>
  <si>
    <t>Operation and Maintenance</t>
  </si>
  <si>
    <t>Financing Conditions</t>
  </si>
  <si>
    <t>Proforma</t>
  </si>
  <si>
    <t>Lifetime Cash Flow (Income)</t>
  </si>
  <si>
    <t>QC Alerts</t>
  </si>
  <si>
    <t>4)</t>
  </si>
  <si>
    <t>No further review</t>
  </si>
  <si>
    <t>Minor corrections</t>
  </si>
  <si>
    <t>Substantial issues</t>
  </si>
  <si>
    <t>Report Score</t>
  </si>
  <si>
    <t>5)</t>
  </si>
  <si>
    <t>Annual Tenant Cost Savings</t>
  </si>
  <si>
    <t>Install battery storage</t>
  </si>
  <si>
    <t>Description of the Energy and Water Efficiency Measure</t>
  </si>
  <si>
    <t>Site Visit Date</t>
  </si>
  <si>
    <t>Description of Equipment</t>
  </si>
  <si>
    <t>Equipment Unit Count</t>
  </si>
  <si>
    <t>Solar PV System Details</t>
  </si>
  <si>
    <t>System Details: Solar PV System Details</t>
  </si>
  <si>
    <t>System Details: Battery Storage System Details</t>
  </si>
  <si>
    <t>Modified Accelerated Cost Recovery System (MACRS)</t>
  </si>
  <si>
    <t>Will the project be subject to one-time utility fees?</t>
  </si>
  <si>
    <t>Will the project be subject to ongoing utility fees?</t>
  </si>
  <si>
    <t>Yes/No/Unknown</t>
  </si>
  <si>
    <t>Unknown</t>
  </si>
  <si>
    <t>Note: No entity may have any right to the equipment and/or output that is senior to the mortgage.</t>
  </si>
  <si>
    <t>RECs</t>
  </si>
  <si>
    <t>Other tax credits</t>
  </si>
  <si>
    <t>Battery Storage System Details</t>
  </si>
  <si>
    <t>ROOF-MOUNTED SYSTEMS (IF APPLICABLE)</t>
  </si>
  <si>
    <t>Tree removal</t>
  </si>
  <si>
    <t>Asbestos remediation</t>
  </si>
  <si>
    <t>Other pre-existing conditions</t>
  </si>
  <si>
    <t>PRE-EXISTING CONDITIONS</t>
  </si>
  <si>
    <t>Roof replacement</t>
  </si>
  <si>
    <t>Solar Investment Tax Credit (ITC)</t>
  </si>
  <si>
    <t>Recommended Project</t>
  </si>
  <si>
    <t>Description of Recommended Project</t>
  </si>
  <si>
    <t>If roof replacement has been recommended as part of the solar PV installation, review and include the following EWEM in Form 4099.H.</t>
  </si>
  <si>
    <t>Review and include the following EWEM in Form 4099.H.</t>
  </si>
  <si>
    <t>Input-RoofMountedSystems</t>
  </si>
  <si>
    <t>Structural upgrades</t>
  </si>
  <si>
    <t>Parapet wall/safety rail upgrades</t>
  </si>
  <si>
    <t>Roof Replacement Recommended</t>
  </si>
  <si>
    <t>Owner</t>
  </si>
  <si>
    <t>Tenant</t>
  </si>
  <si>
    <t>% that may be underwritten</t>
  </si>
  <si>
    <t>Allowable UW Energy Cost Savings</t>
  </si>
  <si>
    <t>Projected Energy Cost Savings (Year 1)</t>
  </si>
  <si>
    <t>2)  Score the Solar Technical Asssessment Quality: 1 - No further corrections; 2 - Minor corrections; 3 - Substantial issues. Enter your name and date of approval.</t>
  </si>
  <si>
    <t>3)  If Solar Technical Assessment has scored 2 or 3 (requires corrections), return this workbook to the Solar Technical Consultant until all issues are resolved.</t>
  </si>
  <si>
    <t>Recommended Measures for Form 4099.H</t>
  </si>
  <si>
    <t>Roof-Mounted Systems</t>
  </si>
  <si>
    <t>Roof-Mounted Systems (Contractor Approval)</t>
  </si>
  <si>
    <t>Savings From Energy Generation</t>
  </si>
  <si>
    <t>Work with HPB Consultant to incorporate Solar PV System Installation and Roof Replacement, if applicable, as EWEMs in Form 4099.H. Review to confirm all descriptions, costs, and savings are captured accurately in Form 4099.H.</t>
  </si>
  <si>
    <t>System Components</t>
  </si>
  <si>
    <t>Data monitoring</t>
  </si>
  <si>
    <t>Inverter direct</t>
  </si>
  <si>
    <t>External/third party</t>
  </si>
  <si>
    <t>INPUT: Roof-Mounted Systems</t>
  </si>
  <si>
    <t>Solar Technical Consultant Company</t>
  </si>
  <si>
    <t>PropertyName</t>
  </si>
  <si>
    <t>SolarConsultant</t>
  </si>
  <si>
    <t>SolarProjectRecommendation</t>
  </si>
  <si>
    <t>SolarProjectDescription</t>
  </si>
  <si>
    <t>DCSystemSize_kW</t>
  </si>
  <si>
    <t>ACSystemSize_kW</t>
  </si>
  <si>
    <t>ExpectedAnnualProduction_kWh</t>
  </si>
  <si>
    <t>TSRF</t>
  </si>
  <si>
    <t>PanelLocation</t>
  </si>
  <si>
    <t>InverterLocation</t>
  </si>
  <si>
    <t>BatteryRecommended</t>
  </si>
  <si>
    <t>BatteryStorageCapacity_kWh</t>
  </si>
  <si>
    <t>BatteryPowerRating_kW</t>
  </si>
  <si>
    <t>BatteryType</t>
  </si>
  <si>
    <t>OtherBatteryType</t>
  </si>
  <si>
    <t>SiteVisitDate</t>
  </si>
  <si>
    <t>InitialSubmissionDate</t>
  </si>
  <si>
    <t>FinalSubmissionDate</t>
  </si>
  <si>
    <t>ExportedEnergyValuation</t>
  </si>
  <si>
    <t>GeneratedPowerUseDescription</t>
  </si>
  <si>
    <t>AnnualTenantCostSavings</t>
  </si>
  <si>
    <t>Battery storage</t>
  </si>
  <si>
    <t>SystemComponent</t>
  </si>
  <si>
    <t>EquipmentDescription</t>
  </si>
  <si>
    <t>EquipmentUnitCount</t>
  </si>
  <si>
    <t>UsefulLife_years</t>
  </si>
  <si>
    <t>EquipmentWarranty_years</t>
  </si>
  <si>
    <t>RoofType</t>
  </si>
  <si>
    <t>RoofAge_years</t>
  </si>
  <si>
    <t>RoofWarrantyRemainingYears_years</t>
  </si>
  <si>
    <t>RoofReplacementRecommended</t>
  </si>
  <si>
    <t>NetworkUpgradeAssessmentRequired</t>
  </si>
  <si>
    <t>NetworkUpgradeAssessmentComplete</t>
  </si>
  <si>
    <t>DataMonitoringCapability</t>
  </si>
  <si>
    <t>ProjectApprovedByRoofManufacturer</t>
  </si>
  <si>
    <t>Lender</t>
  </si>
  <si>
    <t>ApprovalDate</t>
  </si>
  <si>
    <t>ReviewerName</t>
  </si>
  <si>
    <t>GrantOrSubsidyRepaymentLiability</t>
  </si>
  <si>
    <t>ThirdPartyRightToLien</t>
  </si>
  <si>
    <t>OtherFinancingOrDebt</t>
  </si>
  <si>
    <t>Year1</t>
  </si>
  <si>
    <t>System cost subtotal</t>
  </si>
  <si>
    <t>Pre-existing conditions subtotal</t>
  </si>
  <si>
    <t>One-time utility fees subtotal</t>
  </si>
  <si>
    <t>Ongoing utility fees subtotal</t>
  </si>
  <si>
    <t>Total annual cash flow</t>
  </si>
  <si>
    <t>Year2</t>
  </si>
  <si>
    <t>Year3</t>
  </si>
  <si>
    <t>Year4</t>
  </si>
  <si>
    <t>Year5</t>
  </si>
  <si>
    <t>Year6</t>
  </si>
  <si>
    <t>Year7</t>
  </si>
  <si>
    <t>Year8</t>
  </si>
  <si>
    <t>Year9</t>
  </si>
  <si>
    <t>Year10</t>
  </si>
  <si>
    <t>Year11</t>
  </si>
  <si>
    <t>Year12</t>
  </si>
  <si>
    <t>Year13</t>
  </si>
  <si>
    <t>Year14</t>
  </si>
  <si>
    <t>Year15</t>
  </si>
  <si>
    <t>Year16</t>
  </si>
  <si>
    <t>Year17</t>
  </si>
  <si>
    <t>Year18</t>
  </si>
  <si>
    <t>Year19</t>
  </si>
  <si>
    <t>Year20</t>
  </si>
  <si>
    <t>Year21</t>
  </si>
  <si>
    <t>Year22</t>
  </si>
  <si>
    <t>Year23</t>
  </si>
  <si>
    <t>Year24</t>
  </si>
  <si>
    <t>Year25</t>
  </si>
  <si>
    <t>Tax credits subtotal</t>
  </si>
  <si>
    <t>AnnualDegradationOrIncreaseFactor</t>
  </si>
  <si>
    <t>ExpenseOrIncome</t>
  </si>
  <si>
    <t>ExpenseOrIncomeComments</t>
  </si>
  <si>
    <t>RoofReplacementDescription</t>
  </si>
  <si>
    <t>RoofComments</t>
  </si>
  <si>
    <t>4)  High Perfomance Building Consultant must incorporate the recommended measures into Form 4099.H as Energy and Water Efficiency Measures (EWEMs).</t>
  </si>
  <si>
    <t xml:space="preserve">1)  Review entire workbook to verify that no yellow cells are incomplete, and Solar Technical Consultant has satisfactorily responded to any QC alerts in Check Errors tab. </t>
  </si>
  <si>
    <t>Fannie Mae Multifamily Form 4099.I</t>
  </si>
  <si>
    <t>If the report or 4099.I requires corrections, work with the Solar Technical Consultant to resolve issues.</t>
  </si>
  <si>
    <t>Income</t>
  </si>
  <si>
    <t>Expenses</t>
  </si>
  <si>
    <t>Efficiency Measures for Solar PV System Installation</t>
  </si>
  <si>
    <t>Efficiency Measures for Roof Replacement</t>
  </si>
  <si>
    <t xml:space="preserve"> </t>
  </si>
  <si>
    <r>
      <t xml:space="preserve">Lender Validation tab:  </t>
    </r>
    <r>
      <rPr>
        <sz val="9"/>
        <rFont val="Source Sans Pro"/>
        <family val="2"/>
      </rPr>
      <t xml:space="preserve">The Lender verifies the Savings Underwriting. </t>
    </r>
  </si>
  <si>
    <r>
      <t>QC tab:</t>
    </r>
    <r>
      <rPr>
        <sz val="9"/>
        <rFont val="Source Sans Pro"/>
        <family val="2"/>
      </rPr>
      <t xml:space="preserve">  After the rest of the workbook has been completed, the Lender and Solar Technical Consultant use this tab to review and address error alerts.</t>
    </r>
  </si>
  <si>
    <r>
      <t xml:space="preserve">INPUT tabs: </t>
    </r>
    <r>
      <rPr>
        <sz val="9"/>
        <rFont val="Source Sans Pro"/>
        <family val="2"/>
      </rPr>
      <t xml:space="preserve">The Solar Technical Consultant is responsible for entering complete and accurate project information in these tabs. </t>
    </r>
  </si>
  <si>
    <r>
      <t>REPORT tabs:</t>
    </r>
    <r>
      <rPr>
        <sz val="9"/>
        <color theme="1"/>
        <rFont val="Source Sans Pro"/>
        <family val="2"/>
      </rPr>
      <t xml:space="preserve"> </t>
    </r>
    <r>
      <rPr>
        <sz val="9"/>
        <color rgb="FFFF0000"/>
        <rFont val="Source Sans Pro"/>
        <family val="2"/>
      </rPr>
      <t>These tables will be automatically populated with data from the Input tabs. The HPB Consultant must paste the resulting tables into the HPB Report.</t>
    </r>
  </si>
  <si>
    <r>
      <t xml:space="preserve">Enter required project information in the </t>
    </r>
    <r>
      <rPr>
        <b/>
        <sz val="10"/>
        <rFont val="Source Sans Pro"/>
        <family val="2"/>
      </rPr>
      <t>Input tabs</t>
    </r>
    <r>
      <rPr>
        <sz val="10"/>
        <rFont val="Source Sans Pro"/>
        <family val="2"/>
      </rPr>
      <t xml:space="preserve">. </t>
    </r>
  </si>
  <si>
    <r>
      <t xml:space="preserve">Review all </t>
    </r>
    <r>
      <rPr>
        <b/>
        <sz val="10"/>
        <rFont val="Source Sans Pro"/>
        <family val="2"/>
      </rPr>
      <t>Input tabs</t>
    </r>
    <r>
      <rPr>
        <sz val="10"/>
        <rFont val="Source Sans Pro"/>
        <family val="2"/>
      </rPr>
      <t xml:space="preserve"> for completeness. Any yellow fields indicate required information that must be filled out.</t>
    </r>
  </si>
  <si>
    <r>
      <t xml:space="preserve">Complete the </t>
    </r>
    <r>
      <rPr>
        <b/>
        <sz val="10"/>
        <rFont val="Source Sans Pro"/>
        <family val="2"/>
      </rPr>
      <t>Lender Validation tab</t>
    </r>
    <r>
      <rPr>
        <sz val="10"/>
        <rFont val="Source Sans Pro"/>
        <family val="2"/>
      </rPr>
      <t>. Verify program eligibility and score the report quality.</t>
    </r>
  </si>
  <si>
    <r>
      <t xml:space="preserve">Instructions:  </t>
    </r>
    <r>
      <rPr>
        <i/>
        <sz val="10"/>
        <color theme="1"/>
        <rFont val="Source Sans Pro"/>
        <family val="2"/>
      </rPr>
      <t>Enter project details and basic system information. Yellow fields indicate required information. White fields are optional.</t>
    </r>
  </si>
  <si>
    <r>
      <t xml:space="preserve">Instructions:  </t>
    </r>
    <r>
      <rPr>
        <i/>
        <sz val="10"/>
        <color theme="1"/>
        <rFont val="Source Sans Pro"/>
        <family val="2"/>
      </rPr>
      <t>For roof-mounted systems, enter details of roof assessment and recommended roof replacements. Yellow fields indicate required information. White fields are optional.</t>
    </r>
  </si>
  <si>
    <t>4099I</t>
  </si>
  <si>
    <t>How will exported or net-metered energy be valued?</t>
  </si>
  <si>
    <t>Roof Condition</t>
  </si>
  <si>
    <t>RoofCondition</t>
  </si>
  <si>
    <t>Poor</t>
  </si>
  <si>
    <t>Fair</t>
  </si>
  <si>
    <t>Good</t>
  </si>
  <si>
    <t>Excellent</t>
  </si>
  <si>
    <t>Report Score Description</t>
  </si>
  <si>
    <t>ITC Claimed</t>
  </si>
  <si>
    <t>ITC Beginning</t>
  </si>
  <si>
    <t>Upfront Expenses</t>
  </si>
  <si>
    <t>When do tax credits begin?</t>
  </si>
  <si>
    <t>If the system is removed before the end of this period, will the borrower be liable for repayment of tax credits already claimed?</t>
  </si>
  <si>
    <t>How long must the system be operating in order to take advantage of full tax credits?</t>
  </si>
  <si>
    <t>Operating and replacement reserve</t>
  </si>
  <si>
    <t>Form 4099.I – 
Technical Solar Assessment</t>
  </si>
  <si>
    <t>Provide expected timeline for key milestones for interconnection in weeks from start of project. Add other permits or key milestones as applicable.</t>
  </si>
  <si>
    <t>Note: The tax code is complex.  All numbers in this document should be considered illustrative examples only. This information is neither legal nor tax advice. Please consult a taxation specialist. Fannie Mae shall not be responsible for damages.</t>
  </si>
  <si>
    <t>If yes, what percentage of the owner electricity cost is expected to be billed back to tenants?</t>
  </si>
  <si>
    <t>Does the owner bill back tenants for their electricity consumption (through RUBS, submetering, or flat utility fee)?</t>
  </si>
  <si>
    <t>Year 1 Expected Owner and Tenant Consumption and Cost Savings</t>
  </si>
  <si>
    <t xml:space="preserve">Owner-metered electricity offset by system </t>
  </si>
  <si>
    <t xml:space="preserve">Tenant-metered electricity offset by system </t>
  </si>
  <si>
    <t>Is the project being funded with any financing or debt other than   borrower/sponsor equity?</t>
  </si>
  <si>
    <t>AnnualOwnerCostSavings</t>
  </si>
  <si>
    <t>AnnualOwnerMeteredElectricityOffset_kWh</t>
  </si>
  <si>
    <t>AnnualTenantMeteredElectricityOffset_kWh</t>
  </si>
  <si>
    <t>Annual Energy Cost Savings 
(averaged over lifetime)</t>
  </si>
  <si>
    <t>TaxCreditRepaymentLiability</t>
  </si>
  <si>
    <t>TaxCreditMinimumTimeFrame_months</t>
  </si>
  <si>
    <t>TaxCreditStart</t>
  </si>
  <si>
    <t>TaxCreditClaimedAt</t>
  </si>
  <si>
    <t>VRLA (valve regulated lead acid)</t>
  </si>
  <si>
    <t>Performance warranty (years)</t>
  </si>
  <si>
    <t>Description of roof replacement recommended for solar PV installation if applicable</t>
  </si>
  <si>
    <t>Total system size (kW DC):</t>
  </si>
  <si>
    <t>Capital One, National Association</t>
  </si>
  <si>
    <t>Newmark Knight Frank</t>
  </si>
  <si>
    <t>Orix Real Estate Capital, LLC</t>
  </si>
  <si>
    <t>Complete</t>
  </si>
  <si>
    <t>Version4099I</t>
  </si>
  <si>
    <t>INPUT: Income</t>
  </si>
  <si>
    <t>Year 1 Cost ($)</t>
  </si>
  <si>
    <t>Will the project require remediation of pre-existing conditions?</t>
  </si>
  <si>
    <t>INPUT: Upfront Expenses</t>
  </si>
  <si>
    <t>ONE-TIME UTILITY FEES</t>
  </si>
  <si>
    <t>ONGOING UTILITY FEES</t>
  </si>
  <si>
    <t>OPERATION AND MAINTENANCE (O&amp;M)</t>
  </si>
  <si>
    <t>SYSTEM COST</t>
  </si>
  <si>
    <t>O&amp;M</t>
  </si>
  <si>
    <t>OTHER YEAR 1 EXPENSES</t>
  </si>
  <si>
    <t>Year 1 Income ($)</t>
  </si>
  <si>
    <t>Government subsidies/grants</t>
  </si>
  <si>
    <t>Number of weeks from project start</t>
  </si>
  <si>
    <r>
      <t xml:space="preserve">Instructions:  </t>
    </r>
    <r>
      <rPr>
        <i/>
        <sz val="10"/>
        <color theme="1"/>
        <rFont val="Source Sans Pro"/>
        <family val="2"/>
      </rPr>
      <t>Enter upfront cost information. Yellow fields indicate required information. White fields are optional.</t>
    </r>
  </si>
  <si>
    <r>
      <t xml:space="preserve">Instructions:  </t>
    </r>
    <r>
      <rPr>
        <i/>
        <sz val="10"/>
        <color theme="1"/>
        <rFont val="Source Sans Pro"/>
        <family val="2"/>
      </rPr>
      <t>Enter lifetime cash flow information. Yellow fields indicate required information. White fields are optional.</t>
    </r>
  </si>
  <si>
    <t>PerformanceWarranty_years</t>
  </si>
  <si>
    <t>Describe how Time of Use (TOU) or demand charges will affect cost savings, if applicable:</t>
  </si>
  <si>
    <t>Applicable</t>
  </si>
  <si>
    <t>TimeOfUseChargesDescription</t>
  </si>
  <si>
    <t>Permitting and Interconnection</t>
  </si>
  <si>
    <t>Available Incentives</t>
  </si>
  <si>
    <t>chart:</t>
  </si>
  <si>
    <t>completeness check:</t>
  </si>
  <si>
    <t>complete</t>
  </si>
  <si>
    <r>
      <t xml:space="preserve">Instructions:  </t>
    </r>
    <r>
      <rPr>
        <i/>
        <sz val="10"/>
        <color theme="1"/>
        <rFont val="Source Sans Pro"/>
        <family val="2"/>
      </rPr>
      <t>Enter information for energy savings and incentive income and financing conditions. Yellow fields indicate required information. White fields are optional.</t>
    </r>
  </si>
  <si>
    <t>MilestoneDescription</t>
  </si>
  <si>
    <t>WeeksFromProjectStart</t>
  </si>
  <si>
    <t>Upfront Cost ($)</t>
  </si>
  <si>
    <t>Network upgrade costs</t>
  </si>
  <si>
    <t>Other upfront utility fees/costs due to solar</t>
  </si>
  <si>
    <t>Monthly fixed charges due to solar</t>
  </si>
  <si>
    <t>Other ongoing fees due to solar</t>
  </si>
  <si>
    <t>Upgrades to existing building electrical system</t>
  </si>
  <si>
    <t>Is there a contract for O&amp;M following installation?</t>
  </si>
  <si>
    <t>Project management (includes filing, permitting, expediting, etc.)</t>
  </si>
  <si>
    <t>Obtain Building Department Permit</t>
  </si>
  <si>
    <t>Close out Building Department Permit</t>
  </si>
  <si>
    <t>Obtain Electrical Permit</t>
  </si>
  <si>
    <t>Close out Electrical Permit</t>
  </si>
  <si>
    <t>ITC schedule:</t>
  </si>
  <si>
    <t>How will ITC be claimed?</t>
  </si>
  <si>
    <t>Indicate conditions on ITC and other income. (ITC refers to the federal solar Investment tax credit that allows partial deduction of solar energy system installation costs from federal taxes.)</t>
  </si>
  <si>
    <t>Over multiple years of term</t>
  </si>
  <si>
    <t>Operating Reserve (if applicable)</t>
  </si>
  <si>
    <t>Enter associated annual degradation or increase factors for Year 1 income and expenses. Review and confirm values in subsequent years are modeled as expected. Enter remaining annual income and expenses. (Income and expenses through the lifetime of the project are subject to change and are intended to be illustrative only.)</t>
  </si>
  <si>
    <t>Does the planned project meet the roofing manufacturer's requirements to maintain the roofing warranty?</t>
  </si>
  <si>
    <t>Owner-metered electricity cost savings ($)</t>
  </si>
  <si>
    <t>Tenant-metered electricity cost savings ($)</t>
  </si>
  <si>
    <t>Owner Cost Savings ($)</t>
  </si>
  <si>
    <t>Tenant Cost Savings ($)</t>
  </si>
  <si>
    <t>Other expenses</t>
  </si>
  <si>
    <t>INPUT: Financial Pro Forma</t>
  </si>
  <si>
    <r>
      <t xml:space="preserve">In the </t>
    </r>
    <r>
      <rPr>
        <b/>
        <sz val="10"/>
        <rFont val="Source Sans Pro"/>
        <family val="2"/>
      </rPr>
      <t>QC Alerts</t>
    </r>
    <r>
      <rPr>
        <sz val="10"/>
        <rFont val="Source Sans Pro"/>
        <family val="2"/>
      </rPr>
      <t xml:space="preserve"> </t>
    </r>
    <r>
      <rPr>
        <b/>
        <sz val="10"/>
        <rFont val="Source Sans Pro"/>
        <family val="2"/>
      </rPr>
      <t>tab</t>
    </r>
    <r>
      <rPr>
        <sz val="10"/>
        <rFont val="Source Sans Pro"/>
        <family val="2"/>
      </rPr>
      <t xml:space="preserve">, review any QC alerts and address all issues in the space provided. </t>
    </r>
  </si>
  <si>
    <r>
      <t xml:space="preserve">Review </t>
    </r>
    <r>
      <rPr>
        <b/>
        <sz val="10"/>
        <rFont val="Source Sans Pro"/>
        <family val="2"/>
      </rPr>
      <t>Input</t>
    </r>
    <r>
      <rPr>
        <sz val="10"/>
        <rFont val="Source Sans Pro"/>
        <family val="2"/>
      </rPr>
      <t xml:space="preserve"> </t>
    </r>
    <r>
      <rPr>
        <b/>
        <sz val="10"/>
        <rFont val="Source Sans Pro"/>
        <family val="2"/>
      </rPr>
      <t>tabs</t>
    </r>
    <r>
      <rPr>
        <sz val="10"/>
        <rFont val="Source Sans Pro"/>
        <family val="2"/>
      </rPr>
      <t xml:space="preserve"> and confirm all required (yellow) fields and applicable optional (white) fields are complete.</t>
    </r>
  </si>
  <si>
    <r>
      <t xml:space="preserve">In the </t>
    </r>
    <r>
      <rPr>
        <b/>
        <sz val="10"/>
        <rFont val="Source Sans Pro"/>
        <family val="2"/>
      </rPr>
      <t>QC Alerts</t>
    </r>
    <r>
      <rPr>
        <sz val="10"/>
        <rFont val="Source Sans Pro"/>
        <family val="2"/>
      </rPr>
      <t xml:space="preserve"> </t>
    </r>
    <r>
      <rPr>
        <b/>
        <sz val="10"/>
        <rFont val="Source Sans Pro"/>
        <family val="2"/>
      </rPr>
      <t>tab</t>
    </r>
    <r>
      <rPr>
        <sz val="10"/>
        <rFont val="Source Sans Pro"/>
        <family val="2"/>
      </rPr>
      <t>, review any QC alerts and responses from the Solar Technical Consultant.</t>
    </r>
  </si>
  <si>
    <t>Input-UpfrontExpenses</t>
  </si>
  <si>
    <t>Input-Income</t>
  </si>
  <si>
    <t>Lifetime Cash Flow (Expenses)</t>
  </si>
  <si>
    <r>
      <t xml:space="preserve">Instructions: </t>
    </r>
    <r>
      <rPr>
        <i/>
        <sz val="10"/>
        <color theme="1"/>
        <rFont val="Source Sans Pro"/>
        <family val="2"/>
      </rPr>
      <t xml:space="preserve"> Check all required (yellow) fields throughout workbook have been completed. Solar Technical Consultant must respond to any QC Alerts in column G by correcting errors or by providing an adequate description of exceptions to the alert.</t>
    </r>
  </si>
  <si>
    <t>Will the property be credited by the utility for excess generated electricity (net-metered)?</t>
  </si>
  <si>
    <t>Other income or credits</t>
  </si>
  <si>
    <t>Renewable Energy Credits (RECs), e.g. SRECs, ZRECs</t>
  </si>
  <si>
    <t>Government subsidies or grants</t>
  </si>
  <si>
    <t>Any other expected incentives</t>
  </si>
  <si>
    <t>Applicable to Project?</t>
  </si>
  <si>
    <t>Other incentives or income</t>
  </si>
  <si>
    <t>ExcessGenerationNetMetered</t>
  </si>
  <si>
    <t>Additional non-rooftop system size (kW DC):</t>
  </si>
  <si>
    <t>Bellwether Enterprise Mortgage Investments, LLC</t>
  </si>
  <si>
    <t>Berkadia Commercial Mortgage LLC</t>
  </si>
  <si>
    <t>Citibank, N.A.</t>
  </si>
  <si>
    <t>Colliers Mortgage LLC</t>
  </si>
  <si>
    <t>Dougherty Mortgage, LLC</t>
  </si>
  <si>
    <t>Grandbridge Real Estate Capital LLC</t>
  </si>
  <si>
    <t>Greystone Servicing Company, LLC</t>
  </si>
  <si>
    <t>Hunt Mortgage Capital, LLC</t>
  </si>
  <si>
    <t>Jones Lang LaSalle Multifamily, LLC.</t>
  </si>
  <si>
    <t>JPMorgan Chase Bank, NA</t>
  </si>
  <si>
    <t>KEYBANK NATIONAL ASSOCIATION</t>
  </si>
  <si>
    <t>M &amp; T Realty Capital Corporation</t>
  </si>
  <si>
    <t>Merchants Capital Corp</t>
  </si>
  <si>
    <t>NorthMarq Capital Finance, L.L.C.</t>
  </si>
  <si>
    <t>PNC Bank, National Association</t>
  </si>
  <si>
    <t>Prudential Multifamily Mortgage, LLC</t>
  </si>
  <si>
    <t>Regions Bank</t>
  </si>
  <si>
    <t>Sabal Capital Partners</t>
  </si>
  <si>
    <t>The Community Development Trust Inc</t>
  </si>
  <si>
    <t>Truist Bank</t>
  </si>
  <si>
    <t>Wells Fargo Bank, N.A.</t>
  </si>
  <si>
    <t>Description must include recommended technologies, system size, location, and any necessary remediation of pre-existing conditions.</t>
  </si>
  <si>
    <r>
      <rPr>
        <b/>
        <i/>
        <sz val="10"/>
        <color theme="1"/>
        <rFont val="Source Sans Pro"/>
        <family val="2"/>
      </rPr>
      <t>NOTE:</t>
    </r>
    <r>
      <rPr>
        <i/>
        <sz val="10"/>
        <color theme="1"/>
        <rFont val="Source Sans Pro"/>
        <family val="2"/>
      </rPr>
      <t xml:space="preserve">  HPB Consultant must use the following EWEMs in the Form 4099.H accompanying the HPB Report. EWEM information below and in the 4099.H should match exactly.</t>
    </r>
  </si>
  <si>
    <t>The following project and description must be included as an EWEM in the HPB Report and Form 4099.H. See 'Lender Validation' tab for EWEMs that must be entered in Form 4099.H.</t>
  </si>
  <si>
    <t>October, 2023</t>
  </si>
  <si>
    <t>OCT23</t>
  </si>
  <si>
    <t>Solar Investment Tax Credit (ITC) Domestic Content Adder</t>
  </si>
  <si>
    <t>Solar Investment Tax Credit (ITC) Energy Community Adder</t>
  </si>
  <si>
    <t>Solar Investment Tax Credit (ITC) Low-Income Communities Adder</t>
  </si>
  <si>
    <t>Low-Income Communities Adders</t>
  </si>
  <si>
    <t>Low-Income Community</t>
  </si>
  <si>
    <t>Low-Income Residential Project</t>
  </si>
  <si>
    <t>Low-Income Economic Benefit Project</t>
  </si>
  <si>
    <t>Low-Income Communities Adders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</si>
</sst>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1"/>
      <color theme="1"/>
      <name val="Arial"/>
      <family val="2"/>
    </font>
    <font>
      <sz val="10"/>
      <name val="Arial"/>
      <family val="2"/>
    </font>
    <font>
      <sz val="10"/>
      <color theme="1"/>
      <name val="Arial"/>
      <family val="2"/>
    </font>
    <font>
      <sz val="9"/>
      <color indexed="81"/>
      <name val="Tahoma"/>
      <family val="2"/>
    </font>
    <font>
      <b/>
      <sz val="9"/>
      <color indexed="81"/>
      <name val="Tahoma"/>
      <family val="2"/>
    </font>
    <font>
      <u/>
      <sz val="11"/>
      <color theme="10"/>
      <name val="Calibri"/>
      <family val="2"/>
      <scheme val="minor"/>
    </font>
    <font>
      <sz val="11"/>
      <name val="Calibri"/>
      <family val="2"/>
      <scheme val="minor"/>
    </font>
    <font>
      <sz val="11"/>
      <color indexed="8"/>
      <name val="Calibri"/>
      <family val="2"/>
    </font>
    <font>
      <sz val="9"/>
      <color theme="1"/>
      <name val="Source Sans Pro"/>
      <family val="2"/>
    </font>
    <font>
      <sz val="11"/>
      <color theme="0"/>
      <name val="Source Sans Pro"/>
      <family val="2"/>
    </font>
    <font>
      <b/>
      <sz val="10"/>
      <color theme="1"/>
      <name val="Source Sans Pro"/>
      <family val="2"/>
    </font>
    <font>
      <b/>
      <i/>
      <sz val="11"/>
      <color rgb="FFFF0000"/>
      <name val="Source Sans Pro"/>
      <family val="2"/>
    </font>
    <font>
      <sz val="11"/>
      <color theme="1"/>
      <name val="Source Sans Pro"/>
      <family val="2"/>
    </font>
    <font>
      <b/>
      <sz val="20"/>
      <name val="Source Sans Pro"/>
      <family val="2"/>
    </font>
    <font>
      <b/>
      <sz val="11"/>
      <name val="Source Sans Pro"/>
      <family val="2"/>
    </font>
    <font>
      <sz val="11"/>
      <color theme="3"/>
      <name val="Source Sans Pro"/>
      <family val="2"/>
    </font>
    <font>
      <b/>
      <sz val="9"/>
      <color theme="0"/>
      <name val="Source Sans Pro"/>
      <family val="2"/>
    </font>
    <font>
      <b/>
      <sz val="9"/>
      <name val="Source Sans Pro"/>
      <family val="2"/>
    </font>
    <font>
      <sz val="9"/>
      <name val="Source Sans Pro"/>
      <family val="2"/>
    </font>
    <font>
      <sz val="9"/>
      <color rgb="FFFF0000"/>
      <name val="Source Sans Pro"/>
      <family val="2"/>
    </font>
    <font>
      <b/>
      <i/>
      <sz val="11"/>
      <color theme="3"/>
      <name val="Source Sans Pro"/>
      <family val="2"/>
    </font>
    <font>
      <sz val="10"/>
      <name val="Source Sans Pro"/>
      <family val="2"/>
    </font>
    <font>
      <b/>
      <sz val="10"/>
      <name val="Source Sans Pro"/>
      <family val="2"/>
    </font>
    <font>
      <sz val="11"/>
      <name val="Source Sans Pro"/>
      <family val="2"/>
    </font>
    <font>
      <b/>
      <sz val="20"/>
      <color theme="1"/>
      <name val="Source Sans Pro"/>
      <family val="2"/>
    </font>
    <font>
      <b/>
      <i/>
      <sz val="10"/>
      <color theme="1"/>
      <name val="Source Sans Pro"/>
      <family val="2"/>
    </font>
    <font>
      <sz val="10"/>
      <color theme="1"/>
      <name val="Source Sans Pro"/>
      <family val="2"/>
    </font>
    <font>
      <b/>
      <sz val="14"/>
      <name val="Source Sans Pro"/>
      <family val="2"/>
    </font>
    <font>
      <b/>
      <sz val="9"/>
      <color theme="1"/>
      <name val="Source Sans Pro"/>
      <family val="2"/>
    </font>
    <font>
      <b/>
      <sz val="11"/>
      <color theme="1"/>
      <name val="Source Sans Pro"/>
      <family val="2"/>
    </font>
    <font>
      <i/>
      <sz val="9"/>
      <color theme="1"/>
      <name val="Source Sans Pro"/>
      <family val="2"/>
    </font>
    <font>
      <i/>
      <sz val="10"/>
      <color theme="1"/>
      <name val="Source Sans Pro"/>
      <family val="2"/>
    </font>
    <font>
      <sz val="11"/>
      <color rgb="FFFF0000"/>
      <name val="Source Sans Pro"/>
      <family val="2"/>
    </font>
    <font>
      <b/>
      <i/>
      <sz val="9"/>
      <color theme="0"/>
      <name val="Source Sans Pro"/>
      <family val="2"/>
    </font>
    <font>
      <i/>
      <sz val="9"/>
      <color rgb="FFFF0000"/>
      <name val="Source Sans Pro"/>
      <family val="2"/>
    </font>
    <font>
      <b/>
      <sz val="14"/>
      <color theme="1"/>
      <name val="Source Sans Pro"/>
      <family val="2"/>
    </font>
    <font>
      <sz val="18"/>
      <color theme="1"/>
      <name val="Source Sans Pro"/>
      <family val="2"/>
    </font>
    <font>
      <b/>
      <sz val="9"/>
      <color theme="0" tint="-0.499984740745262"/>
      <name val="Source Sans Pro"/>
      <family val="2"/>
    </font>
    <font>
      <i/>
      <sz val="9"/>
      <name val="Source Sans Pro"/>
      <family val="2"/>
    </font>
    <font>
      <sz val="9"/>
      <color theme="0" tint="-4.9989318521683403E-2"/>
      <name val="Source Sans Pro"/>
      <family val="2"/>
    </font>
    <font>
      <sz val="9"/>
      <color theme="0"/>
      <name val="Source Sans Pro"/>
      <family val="2"/>
    </font>
    <font>
      <b/>
      <sz val="16"/>
      <name val="Source Sans Pro"/>
      <family val="2"/>
    </font>
    <font>
      <sz val="9"/>
      <color rgb="FF000000"/>
      <name val="Tahoma"/>
      <family val="2"/>
    </font>
  </fonts>
  <fills count="9">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92D05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0" tint="-0.14999847407452621"/>
        <bgColor indexed="64"/>
      </patternFill>
    </fill>
  </fills>
  <borders count="13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bottom style="hair">
        <color theme="0" tint="-0.2499465926084170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diagonal/>
    </border>
    <border>
      <left style="thin">
        <color theme="0" tint="-0.24994659260841701"/>
      </left>
      <right style="thin">
        <color theme="0" tint="-0.24994659260841701"/>
      </right>
      <top style="hair">
        <color theme="0" tint="-0.24994659260841701"/>
      </top>
      <bottom/>
      <diagonal/>
    </border>
    <border>
      <left style="thin">
        <color theme="0" tint="-0.24994659260841701"/>
      </left>
      <right style="thin">
        <color theme="0" tint="-0.24994659260841701"/>
      </right>
      <top style="double">
        <color theme="0" tint="-0.24994659260841701"/>
      </top>
      <bottom/>
      <diagonal/>
    </border>
    <border>
      <left style="thin">
        <color theme="0" tint="-0.24994659260841701"/>
      </left>
      <right style="thin">
        <color theme="0" tint="-0.24994659260841701"/>
      </right>
      <top/>
      <bottom/>
      <diagonal/>
    </border>
    <border>
      <left style="hair">
        <color indexed="64"/>
      </left>
      <right/>
      <top style="thin">
        <color indexed="64"/>
      </top>
      <bottom style="double">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style="double">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double">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hair">
        <color indexed="64"/>
      </top>
      <bottom/>
      <diagonal/>
    </border>
    <border>
      <left style="hair">
        <color indexed="64"/>
      </left>
      <right style="hair">
        <color indexed="64"/>
      </right>
      <top style="double">
        <color indexed="64"/>
      </top>
      <bottom style="hair">
        <color indexed="64"/>
      </bottom>
      <diagonal/>
    </border>
    <border>
      <left style="thin">
        <color indexed="64"/>
      </left>
      <right/>
      <top/>
      <bottom/>
      <diagonal/>
    </border>
    <border>
      <left/>
      <right/>
      <top style="thin">
        <color indexed="64"/>
      </top>
      <bottom style="double">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right/>
      <top style="hair">
        <color indexed="64"/>
      </top>
      <bottom style="thin">
        <color indexed="64"/>
      </bottom>
      <diagonal/>
    </border>
    <border>
      <left/>
      <right/>
      <top style="hair">
        <color indexed="64"/>
      </top>
      <bottom style="double">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thin">
        <color indexed="64"/>
      </bottom>
      <diagonal/>
    </border>
    <border>
      <left/>
      <right style="hair">
        <color indexed="64"/>
      </right>
      <top/>
      <bottom/>
      <diagonal/>
    </border>
    <border>
      <left style="hair">
        <color indexed="64"/>
      </left>
      <right/>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thin">
        <color theme="0" tint="-0.24994659260841701"/>
      </left>
      <right style="thin">
        <color theme="0" tint="-0.24994659260841701"/>
      </right>
      <top style="hair">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hair">
        <color indexed="64"/>
      </left>
      <right/>
      <top style="thin">
        <color indexed="64"/>
      </top>
      <bottom style="thin">
        <color indexed="64"/>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double">
        <color theme="0" tint="-0.24994659260841701"/>
      </bottom>
      <diagonal/>
    </border>
    <border>
      <left style="hair">
        <color auto="1"/>
      </left>
      <right style="thin">
        <color auto="1"/>
      </right>
      <top style="thin">
        <color auto="1"/>
      </top>
      <bottom style="thin">
        <color auto="1"/>
      </bottom>
      <diagonal/>
    </border>
    <border>
      <left style="hair">
        <color auto="1"/>
      </left>
      <right/>
      <top style="double">
        <color auto="1"/>
      </top>
      <bottom style="double">
        <color auto="1"/>
      </bottom>
      <diagonal/>
    </border>
    <border>
      <left/>
      <right style="thin">
        <color auto="1"/>
      </right>
      <top style="double">
        <color auto="1"/>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thin">
        <color theme="0" tint="-0.24994659260841701"/>
      </right>
      <top style="double">
        <color theme="0" tint="-0.24994659260841701"/>
      </top>
      <bottom style="hair">
        <color theme="0" tint="-0.24994659260841701"/>
      </bottom>
      <diagonal/>
    </border>
    <border>
      <left/>
      <right/>
      <top style="hair">
        <color indexed="64"/>
      </top>
      <bottom/>
      <diagonal/>
    </border>
    <border>
      <left/>
      <right style="hair">
        <color indexed="64"/>
      </right>
      <top style="hair">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7">
    <xf numFmtId="0" fontId="0" fillId="0" borderId="0"/>
    <xf numFmtId="44" fontId="1" fillId="0" borderId="0" applyFon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xf numFmtId="44" fontId="11" fillId="0" borderId="0" applyFont="0" applyFill="0" applyBorder="0" applyAlignment="0" applyProtection="0"/>
    <xf numFmtId="0" fontId="1" fillId="0" borderId="0"/>
    <xf numFmtId="0" fontId="5" fillId="0" borderId="0"/>
  </cellStyleXfs>
  <cellXfs count="485">
    <xf numFmtId="0" fontId="0" fillId="0" borderId="0" xfId="0"/>
    <xf numFmtId="0" fontId="4" fillId="0" borderId="0" xfId="0" applyFont="1"/>
    <xf numFmtId="0" fontId="6" fillId="0" borderId="0" xfId="0" applyFont="1"/>
    <xf numFmtId="0" fontId="4" fillId="0" borderId="0" xfId="0" applyFont="1" applyAlignment="1">
      <alignment vertical="center"/>
    </xf>
    <xf numFmtId="0" fontId="2" fillId="0" borderId="0" xfId="0" applyFont="1"/>
    <xf numFmtId="0" fontId="3" fillId="0" borderId="0" xfId="0" applyFont="1" applyAlignment="1">
      <alignment horizontal="left"/>
    </xf>
    <xf numFmtId="0" fontId="10" fillId="0" borderId="0" xfId="0" applyFont="1"/>
    <xf numFmtId="0" fontId="13" fillId="0" borderId="0" xfId="0" applyFont="1"/>
    <xf numFmtId="0" fontId="14" fillId="0" borderId="0" xfId="0" applyFont="1"/>
    <xf numFmtId="0" fontId="15" fillId="0" borderId="0" xfId="0" applyFont="1" applyAlignment="1">
      <alignment horizontal="left" wrapText="1"/>
    </xf>
    <xf numFmtId="0" fontId="16" fillId="0" borderId="0" xfId="0" applyFont="1"/>
    <xf numFmtId="0" fontId="18" fillId="0" borderId="1" xfId="0" applyFont="1" applyBorder="1"/>
    <xf numFmtId="0" fontId="16" fillId="0" borderId="1" xfId="0" applyFont="1" applyBorder="1"/>
    <xf numFmtId="0" fontId="19" fillId="0" borderId="0" xfId="0" applyFont="1"/>
    <xf numFmtId="0" fontId="20" fillId="2" borderId="2" xfId="0" applyFont="1" applyFill="1" applyBorder="1" applyAlignment="1">
      <alignment vertical="center"/>
    </xf>
    <xf numFmtId="0" fontId="20" fillId="3" borderId="2" xfId="0" applyFont="1" applyFill="1" applyBorder="1" applyAlignment="1">
      <alignment vertical="center"/>
    </xf>
    <xf numFmtId="0" fontId="21" fillId="4" borderId="2" xfId="0" applyFont="1" applyFill="1" applyBorder="1" applyAlignment="1">
      <alignment vertical="center"/>
    </xf>
    <xf numFmtId="0" fontId="20" fillId="5" borderId="2" xfId="0" applyFont="1" applyFill="1" applyBorder="1" applyAlignment="1">
      <alignment vertical="center"/>
    </xf>
    <xf numFmtId="0" fontId="18" fillId="0" borderId="0" xfId="0" applyFont="1"/>
    <xf numFmtId="0" fontId="21" fillId="6" borderId="2" xfId="0" applyFont="1" applyFill="1" applyBorder="1" applyAlignment="1">
      <alignment vertical="center"/>
    </xf>
    <xf numFmtId="0" fontId="19" fillId="0" borderId="30" xfId="0" applyFont="1" applyBorder="1"/>
    <xf numFmtId="0" fontId="24" fillId="0" borderId="0" xfId="0" applyFont="1"/>
    <xf numFmtId="0" fontId="18" fillId="0" borderId="0" xfId="0" applyFont="1" applyAlignment="1">
      <alignment vertical="top"/>
    </xf>
    <xf numFmtId="0" fontId="25" fillId="0" borderId="0" xfId="0" applyFont="1"/>
    <xf numFmtId="0" fontId="25" fillId="0" borderId="0" xfId="0" applyFont="1" applyAlignment="1">
      <alignment vertical="top"/>
    </xf>
    <xf numFmtId="0" fontId="27" fillId="0" borderId="0" xfId="0" applyFont="1"/>
    <xf numFmtId="0" fontId="22" fillId="0" borderId="0" xfId="0" applyFont="1" applyAlignment="1">
      <alignment vertical="top" wrapText="1"/>
    </xf>
    <xf numFmtId="0" fontId="28" fillId="0" borderId="0" xfId="0" applyFont="1"/>
    <xf numFmtId="0" fontId="29" fillId="0" borderId="0" xfId="0" applyFont="1"/>
    <xf numFmtId="0" fontId="31" fillId="0" borderId="1" xfId="0" applyFont="1" applyBorder="1"/>
    <xf numFmtId="0" fontId="22" fillId="0" borderId="1" xfId="0" applyFont="1" applyBorder="1" applyAlignment="1">
      <alignment horizontal="left"/>
    </xf>
    <xf numFmtId="0" fontId="22" fillId="0" borderId="1" xfId="0" applyFont="1" applyBorder="1"/>
    <xf numFmtId="0" fontId="22" fillId="0" borderId="0" xfId="0" applyFont="1"/>
    <xf numFmtId="0" fontId="16" fillId="0" borderId="0" xfId="0" applyFont="1" applyAlignment="1">
      <alignment vertical="center"/>
    </xf>
    <xf numFmtId="0" fontId="27" fillId="0" borderId="69" xfId="0" applyFont="1" applyBorder="1" applyAlignment="1">
      <alignment vertical="center"/>
    </xf>
    <xf numFmtId="0" fontId="27" fillId="0" borderId="0" xfId="0" applyFont="1" applyAlignment="1">
      <alignment vertical="center"/>
    </xf>
    <xf numFmtId="0" fontId="21" fillId="0" borderId="6" xfId="0" applyFont="1" applyBorder="1" applyAlignment="1">
      <alignment horizontal="right" vertical="center"/>
    </xf>
    <xf numFmtId="0" fontId="12" fillId="0" borderId="0" xfId="0" applyFont="1" applyAlignment="1" applyProtection="1">
      <alignment horizontal="center" vertical="center"/>
      <protection locked="0" hidden="1"/>
    </xf>
    <xf numFmtId="0" fontId="22" fillId="0" borderId="0" xfId="0" applyFont="1" applyAlignment="1">
      <alignment horizontal="left"/>
    </xf>
    <xf numFmtId="0" fontId="22" fillId="0" borderId="0" xfId="0" applyFont="1" applyAlignment="1">
      <alignment horizontal="right" vertical="center"/>
    </xf>
    <xf numFmtId="0" fontId="21" fillId="0" borderId="0" xfId="0" applyFont="1" applyAlignment="1">
      <alignment horizontal="right" vertical="center"/>
    </xf>
    <xf numFmtId="0" fontId="12" fillId="0" borderId="2" xfId="0" applyFont="1" applyBorder="1" applyAlignment="1" applyProtection="1">
      <alignment horizontal="center" vertical="center"/>
      <protection locked="0"/>
    </xf>
    <xf numFmtId="0" fontId="22" fillId="0" borderId="0" xfId="0" applyFont="1" applyAlignment="1" applyProtection="1">
      <alignment vertical="center"/>
      <protection hidden="1"/>
    </xf>
    <xf numFmtId="14" fontId="22" fillId="0" borderId="2" xfId="2" applyNumberFormat="1" applyFont="1" applyFill="1" applyBorder="1" applyAlignment="1" applyProtection="1">
      <alignment horizontal="left" vertical="center"/>
      <protection locked="0"/>
    </xf>
    <xf numFmtId="0" fontId="21" fillId="0" borderId="6" xfId="0" applyFont="1" applyBorder="1" applyAlignment="1">
      <alignment vertical="center" wrapText="1"/>
    </xf>
    <xf numFmtId="0" fontId="32" fillId="0" borderId="0" xfId="0" applyFont="1" applyAlignment="1">
      <alignment vertical="center"/>
    </xf>
    <xf numFmtId="164" fontId="12" fillId="6" borderId="2" xfId="1" applyNumberFormat="1" applyFont="1" applyFill="1" applyBorder="1" applyAlignment="1" applyProtection="1">
      <alignment horizontal="center" vertical="center"/>
      <protection hidden="1"/>
    </xf>
    <xf numFmtId="0" fontId="22" fillId="0" borderId="1" xfId="0" applyFont="1" applyBorder="1" applyAlignment="1">
      <alignment horizontal="right"/>
    </xf>
    <xf numFmtId="0" fontId="12" fillId="0" borderId="0" xfId="0" applyFont="1" applyAlignment="1">
      <alignment vertical="center"/>
    </xf>
    <xf numFmtId="0" fontId="12" fillId="0" borderId="0" xfId="0" applyFont="1" applyAlignment="1">
      <alignment horizontal="right" vertical="center"/>
    </xf>
    <xf numFmtId="0" fontId="32" fillId="6" borderId="108" xfId="0" applyFont="1" applyFill="1" applyBorder="1" applyAlignment="1">
      <alignment horizontal="center" vertical="center"/>
    </xf>
    <xf numFmtId="0" fontId="32" fillId="6" borderId="99" xfId="0" applyFont="1" applyFill="1" applyBorder="1" applyAlignment="1">
      <alignment horizontal="center" vertical="center"/>
    </xf>
    <xf numFmtId="164" fontId="12" fillId="6" borderId="71" xfId="0" applyNumberFormat="1" applyFont="1" applyFill="1" applyBorder="1" applyAlignment="1">
      <alignment vertical="center"/>
    </xf>
    <xf numFmtId="164" fontId="12" fillId="6" borderId="23" xfId="0" applyNumberFormat="1" applyFont="1" applyFill="1" applyBorder="1" applyAlignment="1">
      <alignment vertical="center"/>
    </xf>
    <xf numFmtId="0" fontId="12" fillId="0" borderId="7" xfId="0" applyFont="1" applyBorder="1" applyAlignment="1">
      <alignment vertical="center"/>
    </xf>
    <xf numFmtId="0" fontId="12" fillId="0" borderId="7" xfId="0" applyFont="1" applyBorder="1" applyAlignment="1">
      <alignment horizontal="right" vertical="center"/>
    </xf>
    <xf numFmtId="9" fontId="12" fillId="6" borderId="70" xfId="0" applyNumberFormat="1" applyFont="1" applyFill="1" applyBorder="1" applyAlignment="1">
      <alignment vertical="center"/>
    </xf>
    <xf numFmtId="9" fontId="12" fillId="6" borderId="21" xfId="0" applyNumberFormat="1" applyFont="1" applyFill="1" applyBorder="1" applyAlignment="1">
      <alignment vertical="center"/>
    </xf>
    <xf numFmtId="0" fontId="32" fillId="0" borderId="0" xfId="0" applyFont="1" applyAlignment="1">
      <alignment horizontal="right" vertical="center"/>
    </xf>
    <xf numFmtId="164" fontId="12" fillId="6" borderId="44" xfId="0" applyNumberFormat="1" applyFont="1" applyFill="1" applyBorder="1" applyAlignment="1">
      <alignment vertical="center"/>
    </xf>
    <xf numFmtId="0" fontId="12" fillId="0" borderId="0" xfId="0" applyFont="1"/>
    <xf numFmtId="0" fontId="33" fillId="0" borderId="0" xfId="0" applyFont="1" applyAlignment="1">
      <alignment horizontal="right"/>
    </xf>
    <xf numFmtId="0" fontId="34" fillId="0" borderId="0" xfId="0" applyFont="1"/>
    <xf numFmtId="0" fontId="21" fillId="6" borderId="102" xfId="0" applyFont="1" applyFill="1" applyBorder="1" applyAlignment="1">
      <alignment horizontal="center" vertical="center" wrapText="1"/>
    </xf>
    <xf numFmtId="0" fontId="21" fillId="6" borderId="103" xfId="0" applyFont="1" applyFill="1" applyBorder="1" applyAlignment="1">
      <alignment horizontal="center" vertical="center" wrapText="1"/>
    </xf>
    <xf numFmtId="0" fontId="21" fillId="6" borderId="104" xfId="0" applyFont="1" applyFill="1" applyBorder="1" applyAlignment="1">
      <alignment horizontal="center" vertical="center" wrapText="1"/>
    </xf>
    <xf numFmtId="0" fontId="21" fillId="6" borderId="105" xfId="0" applyFont="1" applyFill="1" applyBorder="1" applyAlignment="1">
      <alignment horizontal="center" vertical="center" wrapText="1"/>
    </xf>
    <xf numFmtId="0" fontId="21" fillId="6" borderId="63" xfId="0" applyFont="1" applyFill="1" applyBorder="1" applyAlignment="1">
      <alignment horizontal="center" vertical="center" wrapText="1"/>
    </xf>
    <xf numFmtId="0" fontId="21" fillId="6" borderId="72" xfId="0" applyFont="1" applyFill="1" applyBorder="1" applyAlignment="1">
      <alignment horizontal="center" vertical="center" wrapText="1"/>
    </xf>
    <xf numFmtId="0" fontId="21" fillId="6" borderId="106" xfId="0" applyFont="1" applyFill="1" applyBorder="1" applyAlignment="1">
      <alignment horizontal="center" vertical="center" wrapText="1"/>
    </xf>
    <xf numFmtId="0" fontId="21" fillId="6" borderId="94" xfId="0" applyFont="1" applyFill="1" applyBorder="1" applyAlignment="1">
      <alignment horizontal="center" vertical="center" wrapText="1"/>
    </xf>
    <xf numFmtId="0" fontId="12" fillId="6" borderId="61" xfId="0" applyFont="1" applyFill="1" applyBorder="1" applyAlignment="1">
      <alignment vertical="center" wrapText="1"/>
    </xf>
    <xf numFmtId="164" fontId="12" fillId="6" borderId="67" xfId="1" applyNumberFormat="1" applyFont="1" applyFill="1" applyBorder="1" applyAlignment="1">
      <alignment vertical="center"/>
    </xf>
    <xf numFmtId="164" fontId="12" fillId="6" borderId="107" xfId="0" applyNumberFormat="1" applyFont="1" applyFill="1" applyBorder="1" applyAlignment="1">
      <alignment vertical="center"/>
    </xf>
    <xf numFmtId="164" fontId="12" fillId="6" borderId="77" xfId="0" applyNumberFormat="1" applyFont="1" applyFill="1" applyBorder="1" applyAlignment="1">
      <alignment vertical="center"/>
    </xf>
    <xf numFmtId="3" fontId="12" fillId="6" borderId="96" xfId="0" applyNumberFormat="1" applyFont="1" applyFill="1" applyBorder="1" applyAlignment="1">
      <alignment horizontal="center" vertical="center"/>
    </xf>
    <xf numFmtId="0" fontId="12" fillId="6" borderId="68" xfId="0" applyFont="1" applyFill="1" applyBorder="1" applyAlignment="1">
      <alignment horizontal="center" vertical="center"/>
    </xf>
    <xf numFmtId="0" fontId="12" fillId="6" borderId="61" xfId="0" applyFont="1" applyFill="1" applyBorder="1" applyAlignment="1">
      <alignment vertical="center"/>
    </xf>
    <xf numFmtId="0" fontId="31" fillId="0" borderId="0" xfId="0" applyFont="1"/>
    <xf numFmtId="0" fontId="36" fillId="0" borderId="0" xfId="0" applyFont="1"/>
    <xf numFmtId="0" fontId="21" fillId="0" borderId="0" xfId="0" applyFont="1" applyAlignment="1">
      <alignment horizontal="left"/>
    </xf>
    <xf numFmtId="0" fontId="21" fillId="6" borderId="91" xfId="0" applyFont="1" applyFill="1" applyBorder="1" applyAlignment="1">
      <alignment vertical="center" wrapText="1"/>
    </xf>
    <xf numFmtId="0" fontId="37" fillId="7" borderId="3" xfId="0" applyFont="1" applyFill="1" applyBorder="1" applyAlignment="1">
      <alignment vertical="center"/>
    </xf>
    <xf numFmtId="0" fontId="37" fillId="7" borderId="2" xfId="0" applyFont="1" applyFill="1" applyBorder="1" applyAlignment="1">
      <alignment vertical="center"/>
    </xf>
    <xf numFmtId="0" fontId="22" fillId="6" borderId="36" xfId="0" applyFont="1" applyFill="1" applyBorder="1" applyAlignment="1">
      <alignment vertical="center" wrapText="1"/>
    </xf>
    <xf numFmtId="0" fontId="22" fillId="0" borderId="10" xfId="0" applyFont="1" applyBorder="1" applyAlignment="1" applyProtection="1">
      <alignment vertical="center" wrapText="1"/>
      <protection locked="0"/>
    </xf>
    <xf numFmtId="0" fontId="22" fillId="6" borderId="59" xfId="0" applyFont="1" applyFill="1" applyBorder="1" applyAlignment="1">
      <alignment vertical="center" wrapText="1"/>
    </xf>
    <xf numFmtId="0" fontId="22" fillId="0" borderId="11" xfId="0" applyFont="1" applyBorder="1" applyAlignment="1" applyProtection="1">
      <alignment vertical="center" wrapText="1"/>
      <protection locked="0"/>
    </xf>
    <xf numFmtId="0" fontId="22" fillId="6" borderId="40" xfId="0" applyFont="1" applyFill="1" applyBorder="1" applyAlignment="1">
      <alignment vertical="center" wrapText="1"/>
    </xf>
    <xf numFmtId="0" fontId="22" fillId="0" borderId="9" xfId="0" applyFont="1" applyBorder="1" applyAlignment="1" applyProtection="1">
      <alignment vertical="center" wrapText="1"/>
      <protection locked="0"/>
    </xf>
    <xf numFmtId="0" fontId="22" fillId="0" borderId="0" xfId="0" applyFont="1" applyAlignment="1">
      <alignment vertical="center"/>
    </xf>
    <xf numFmtId="0" fontId="38" fillId="0" borderId="0" xfId="0" applyFont="1" applyAlignment="1">
      <alignment vertical="center" wrapText="1"/>
    </xf>
    <xf numFmtId="0" fontId="33" fillId="0" borderId="0" xfId="0" applyFont="1" applyAlignment="1">
      <alignment horizontal="left" vertical="center"/>
    </xf>
    <xf numFmtId="0" fontId="33" fillId="0" borderId="0" xfId="0" applyFont="1" applyAlignment="1">
      <alignment vertical="center"/>
    </xf>
    <xf numFmtId="164" fontId="33" fillId="0" borderId="0" xfId="0" applyNumberFormat="1" applyFont="1" applyAlignment="1">
      <alignment vertical="center"/>
    </xf>
    <xf numFmtId="0" fontId="30" fillId="0" borderId="0" xfId="0" applyFont="1"/>
    <xf numFmtId="0" fontId="39" fillId="0" borderId="1" xfId="0" applyFont="1" applyBorder="1"/>
    <xf numFmtId="0" fontId="40" fillId="0" borderId="0" xfId="0" applyFont="1"/>
    <xf numFmtId="0" fontId="16" fillId="0" borderId="7" xfId="0" applyFont="1" applyBorder="1" applyAlignment="1">
      <alignment vertical="center"/>
    </xf>
    <xf numFmtId="14" fontId="12" fillId="0" borderId="2" xfId="0" applyNumberFormat="1" applyFont="1" applyBorder="1" applyAlignment="1" applyProtection="1">
      <alignment horizontal="center" vertical="center"/>
      <protection locked="0"/>
    </xf>
    <xf numFmtId="14" fontId="12" fillId="0" borderId="8" xfId="0" applyNumberFormat="1" applyFont="1" applyBorder="1" applyAlignment="1" applyProtection="1">
      <alignment horizontal="center" vertical="center"/>
      <protection locked="0"/>
    </xf>
    <xf numFmtId="14" fontId="12" fillId="0" borderId="11" xfId="0" applyNumberFormat="1" applyFont="1" applyBorder="1" applyAlignment="1" applyProtection="1">
      <alignment horizontal="center" vertical="center"/>
      <protection locked="0"/>
    </xf>
    <xf numFmtId="14" fontId="12" fillId="0" borderId="9" xfId="0" applyNumberFormat="1" applyFont="1" applyBorder="1" applyAlignment="1" applyProtection="1">
      <alignment horizontal="center" vertical="center"/>
      <protection locked="0"/>
    </xf>
    <xf numFmtId="0" fontId="39" fillId="0" borderId="0" xfId="0" applyFont="1"/>
    <xf numFmtId="0" fontId="12" fillId="0" borderId="8" xfId="0" applyFont="1" applyBorder="1" applyAlignment="1" applyProtection="1">
      <alignment horizontal="center" vertical="center"/>
      <protection locked="0"/>
    </xf>
    <xf numFmtId="0" fontId="41" fillId="0" borderId="15" xfId="0" applyFont="1" applyBorder="1" applyAlignment="1">
      <alignment horizontal="center" vertical="center" wrapText="1"/>
    </xf>
    <xf numFmtId="0" fontId="12" fillId="0" borderId="11" xfId="0" applyFont="1" applyBorder="1" applyAlignment="1" applyProtection="1">
      <alignment horizontal="center" vertical="center"/>
      <protection locked="0"/>
    </xf>
    <xf numFmtId="0" fontId="23" fillId="0" borderId="16" xfId="0" applyFont="1" applyBorder="1" applyAlignment="1" applyProtection="1">
      <alignment vertical="center" wrapText="1"/>
      <protection hidden="1"/>
    </xf>
    <xf numFmtId="0" fontId="12" fillId="0" borderId="9" xfId="0" applyFont="1" applyBorder="1" applyAlignment="1" applyProtection="1">
      <alignment horizontal="center" vertical="center"/>
      <protection locked="0"/>
    </xf>
    <xf numFmtId="9" fontId="12" fillId="0" borderId="2" xfId="0" applyNumberFormat="1" applyFont="1" applyBorder="1" applyAlignment="1" applyProtection="1">
      <alignment horizontal="center" vertical="center"/>
      <protection locked="0"/>
    </xf>
    <xf numFmtId="0" fontId="32" fillId="0" borderId="0" xfId="0" applyFont="1" applyAlignment="1">
      <alignment horizontal="right" vertical="center" wrapText="1"/>
    </xf>
    <xf numFmtId="0" fontId="12" fillId="0" borderId="2" xfId="0" applyFont="1" applyBorder="1" applyAlignment="1" applyProtection="1">
      <alignment horizontal="center" vertical="center" wrapText="1"/>
      <protection locked="0"/>
    </xf>
    <xf numFmtId="0" fontId="42" fillId="0" borderId="0" xfId="0" applyFont="1" applyAlignment="1">
      <alignment horizontal="left" vertical="center"/>
    </xf>
    <xf numFmtId="0" fontId="23" fillId="0" borderId="92" xfId="0" applyFont="1" applyBorder="1" applyAlignment="1" applyProtection="1">
      <alignment vertical="center" wrapText="1"/>
      <protection hidden="1"/>
    </xf>
    <xf numFmtId="0" fontId="32" fillId="0" borderId="7" xfId="0" applyFont="1" applyBorder="1" applyAlignment="1">
      <alignment horizontal="right" vertical="center" wrapText="1"/>
    </xf>
    <xf numFmtId="0" fontId="12" fillId="0" borderId="10" xfId="0" applyFont="1" applyBorder="1" applyAlignment="1" applyProtection="1">
      <alignment horizontal="center" vertical="center" wrapText="1"/>
      <protection locked="0"/>
    </xf>
    <xf numFmtId="43" fontId="16" fillId="0" borderId="0" xfId="0" applyNumberFormat="1" applyFont="1" applyAlignment="1">
      <alignment vertical="center"/>
    </xf>
    <xf numFmtId="0" fontId="42" fillId="0" borderId="0" xfId="0" applyFont="1" applyAlignment="1">
      <alignment horizontal="left" vertical="center" wrapText="1"/>
    </xf>
    <xf numFmtId="0" fontId="32" fillId="6" borderId="27"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29" xfId="0" applyFont="1" applyFill="1" applyBorder="1" applyAlignment="1">
      <alignment horizontal="center" vertical="center" wrapText="1"/>
    </xf>
    <xf numFmtId="0" fontId="32" fillId="6" borderId="37" xfId="0" applyFont="1" applyFill="1" applyBorder="1" applyAlignment="1">
      <alignment horizontal="center" vertical="center"/>
    </xf>
    <xf numFmtId="0" fontId="12" fillId="0" borderId="18"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32" fillId="6" borderId="17" xfId="0" applyFont="1" applyFill="1" applyBorder="1" applyAlignment="1">
      <alignment horizontal="center" vertical="center"/>
    </xf>
    <xf numFmtId="0" fontId="12" fillId="0" borderId="18" xfId="0" applyFont="1" applyBorder="1" applyAlignment="1" applyProtection="1">
      <alignment horizontal="center" vertical="center"/>
      <protection locked="0"/>
    </xf>
    <xf numFmtId="0" fontId="12" fillId="6" borderId="19" xfId="0" applyFont="1" applyFill="1" applyBorder="1" applyAlignment="1">
      <alignment horizontal="center" vertical="center"/>
    </xf>
    <xf numFmtId="0" fontId="32" fillId="6" borderId="44" xfId="0" applyFont="1" applyFill="1" applyBorder="1" applyAlignment="1">
      <alignment horizontal="center" vertical="center"/>
    </xf>
    <xf numFmtId="0" fontId="12" fillId="0" borderId="45"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6" borderId="46" xfId="0" applyFont="1" applyFill="1" applyBorder="1" applyAlignment="1">
      <alignment horizontal="center" vertical="center"/>
    </xf>
    <xf numFmtId="0" fontId="23" fillId="0" borderId="89" xfId="0" applyFont="1" applyBorder="1" applyAlignment="1" applyProtection="1">
      <alignment vertical="center" wrapText="1"/>
      <protection hidden="1"/>
    </xf>
    <xf numFmtId="0" fontId="16" fillId="0" borderId="30" xfId="0" applyFont="1" applyBorder="1"/>
    <xf numFmtId="3" fontId="12" fillId="0" borderId="8" xfId="3" applyNumberFormat="1" applyFont="1" applyFill="1" applyBorder="1" applyAlignment="1" applyProtection="1">
      <alignment horizontal="center" vertical="center"/>
      <protection locked="0"/>
    </xf>
    <xf numFmtId="3" fontId="12" fillId="0" borderId="9" xfId="3" applyNumberFormat="1" applyFont="1" applyFill="1" applyBorder="1" applyAlignment="1" applyProtection="1">
      <alignment horizontal="center" vertical="center"/>
      <protection locked="0"/>
    </xf>
    <xf numFmtId="0" fontId="41" fillId="0" borderId="97" xfId="0" applyFont="1" applyBorder="1" applyAlignment="1">
      <alignment horizontal="center" vertical="center" wrapText="1"/>
    </xf>
    <xf numFmtId="0" fontId="12" fillId="0" borderId="14" xfId="0" applyFont="1" applyBorder="1" applyAlignment="1" applyProtection="1">
      <alignment horizontal="center" vertical="center"/>
      <protection locked="0"/>
    </xf>
    <xf numFmtId="0" fontId="21" fillId="6" borderId="26" xfId="0" applyFont="1" applyFill="1" applyBorder="1" applyAlignment="1">
      <alignment horizontal="center" vertical="center" wrapText="1"/>
    </xf>
    <xf numFmtId="0" fontId="21" fillId="6" borderId="57"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1" fillId="6" borderId="47"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2" fillId="0" borderId="10"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164" fontId="12" fillId="0" borderId="37" xfId="1" applyNumberFormat="1" applyFont="1" applyFill="1" applyBorder="1" applyAlignment="1" applyProtection="1">
      <alignment horizontal="center" vertical="center"/>
      <protection locked="0" hidden="1"/>
    </xf>
    <xf numFmtId="3" fontId="12" fillId="0" borderId="38" xfId="1" applyNumberFormat="1" applyFont="1" applyFill="1" applyBorder="1" applyAlignment="1" applyProtection="1">
      <alignment horizontal="center" vertical="center"/>
      <protection locked="0" hidden="1"/>
    </xf>
    <xf numFmtId="0" fontId="12" fillId="0" borderId="23" xfId="0" applyFont="1" applyBorder="1" applyAlignment="1" applyProtection="1">
      <alignment horizontal="left" vertical="center" wrapText="1" indent="1"/>
      <protection locked="0"/>
    </xf>
    <xf numFmtId="0" fontId="22" fillId="0" borderId="11"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164" fontId="12" fillId="0" borderId="35" xfId="1" applyNumberFormat="1" applyFont="1" applyFill="1" applyBorder="1" applyAlignment="1" applyProtection="1">
      <alignment horizontal="center" vertical="center"/>
      <protection locked="0" hidden="1"/>
    </xf>
    <xf numFmtId="3" fontId="12" fillId="0" borderId="36" xfId="1" applyNumberFormat="1" applyFont="1" applyFill="1" applyBorder="1" applyAlignment="1" applyProtection="1">
      <alignment horizontal="center" vertical="center"/>
      <protection locked="0" hidden="1"/>
    </xf>
    <xf numFmtId="0" fontId="12" fillId="0" borderId="19" xfId="0" applyFont="1" applyBorder="1" applyAlignment="1" applyProtection="1">
      <alignment horizontal="left" vertical="center" wrapText="1" indent="1"/>
      <protection locked="0"/>
    </xf>
    <xf numFmtId="0" fontId="22" fillId="0" borderId="41"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43" xfId="0" applyFont="1" applyBorder="1" applyAlignment="1" applyProtection="1">
      <alignment horizontal="left" vertical="center" wrapText="1" indent="1"/>
      <protection locked="0"/>
    </xf>
    <xf numFmtId="0" fontId="22" fillId="0" borderId="9"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164" fontId="12" fillId="0" borderId="39" xfId="1" applyNumberFormat="1" applyFont="1" applyFill="1" applyBorder="1" applyAlignment="1" applyProtection="1">
      <alignment horizontal="center" vertical="center"/>
      <protection locked="0" hidden="1"/>
    </xf>
    <xf numFmtId="3" fontId="12" fillId="0" borderId="20" xfId="1" applyNumberFormat="1" applyFont="1" applyFill="1" applyBorder="1" applyAlignment="1" applyProtection="1">
      <alignment horizontal="center" vertical="center"/>
      <protection locked="0" hidden="1"/>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1" xfId="0" applyFont="1" applyBorder="1" applyAlignment="1" applyProtection="1">
      <alignment horizontal="left" vertical="center" wrapText="1" indent="1"/>
      <protection locked="0"/>
    </xf>
    <xf numFmtId="0" fontId="34" fillId="0" borderId="0" xfId="0" applyFont="1" applyAlignment="1">
      <alignment vertical="center"/>
    </xf>
    <xf numFmtId="0" fontId="32" fillId="6" borderId="24" xfId="0" applyFont="1" applyFill="1" applyBorder="1" applyAlignment="1">
      <alignment horizontal="center" vertical="center" wrapText="1"/>
    </xf>
    <xf numFmtId="0" fontId="32" fillId="6" borderId="26" xfId="0" applyFont="1" applyFill="1" applyBorder="1" applyAlignment="1">
      <alignment horizontal="center" vertical="center" wrapText="1"/>
    </xf>
    <xf numFmtId="0" fontId="22" fillId="6" borderId="25" xfId="0" applyFont="1" applyFill="1" applyBorder="1" applyAlignment="1">
      <alignment horizontal="center" vertical="center"/>
    </xf>
    <xf numFmtId="1" fontId="12" fillId="0" borderId="25" xfId="0" applyNumberFormat="1" applyFont="1" applyBorder="1" applyAlignment="1" applyProtection="1">
      <alignment horizontal="center" vertical="center"/>
      <protection locked="0"/>
    </xf>
    <xf numFmtId="1" fontId="12" fillId="0" borderId="11" xfId="0" applyNumberFormat="1" applyFont="1" applyBorder="1" applyAlignment="1" applyProtection="1">
      <alignment horizontal="center" vertical="center"/>
      <protection locked="0"/>
    </xf>
    <xf numFmtId="1" fontId="12" fillId="0" borderId="9" xfId="0" applyNumberFormat="1"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hidden="1"/>
    </xf>
    <xf numFmtId="0" fontId="34" fillId="0" borderId="0" xfId="0" applyFont="1" applyAlignment="1">
      <alignment horizontal="left" vertical="center"/>
    </xf>
    <xf numFmtId="0" fontId="16" fillId="0" borderId="7" xfId="0" applyFont="1" applyBorder="1"/>
    <xf numFmtId="0" fontId="12" fillId="6" borderId="35" xfId="0" applyFont="1" applyFill="1" applyBorder="1" applyAlignment="1" applyProtection="1">
      <alignment horizontal="left" indent="1"/>
      <protection hidden="1"/>
    </xf>
    <xf numFmtId="0" fontId="12" fillId="6" borderId="48" xfId="0" applyFont="1" applyFill="1" applyBorder="1" applyProtection="1">
      <protection hidden="1"/>
    </xf>
    <xf numFmtId="0" fontId="12" fillId="6" borderId="49" xfId="0" applyFont="1" applyFill="1" applyBorder="1" applyAlignment="1" applyProtection="1">
      <alignment horizontal="left" indent="1"/>
      <protection hidden="1"/>
    </xf>
    <xf numFmtId="0" fontId="12" fillId="6" borderId="50" xfId="0" applyFont="1" applyFill="1" applyBorder="1" applyProtection="1">
      <protection hidden="1"/>
    </xf>
    <xf numFmtId="0" fontId="43" fillId="6" borderId="49" xfId="0" applyFont="1" applyFill="1" applyBorder="1" applyAlignment="1" applyProtection="1">
      <alignment horizontal="left" indent="1"/>
      <protection hidden="1"/>
    </xf>
    <xf numFmtId="0" fontId="12" fillId="6" borderId="54" xfId="0" applyFont="1" applyFill="1" applyBorder="1" applyAlignment="1" applyProtection="1">
      <alignment horizontal="left" indent="1"/>
      <protection hidden="1"/>
    </xf>
    <xf numFmtId="0" fontId="32" fillId="6" borderId="24" xfId="0" applyFont="1" applyFill="1" applyBorder="1" applyAlignment="1" applyProtection="1">
      <alignment horizontal="left" vertical="center" indent="1"/>
      <protection hidden="1"/>
    </xf>
    <xf numFmtId="0" fontId="32" fillId="6" borderId="47" xfId="0" applyFont="1" applyFill="1" applyBorder="1" applyAlignment="1" applyProtection="1">
      <alignment vertical="center"/>
      <protection hidden="1"/>
    </xf>
    <xf numFmtId="0" fontId="32" fillId="6" borderId="27" xfId="0" applyFont="1" applyFill="1" applyBorder="1" applyAlignment="1">
      <alignment horizontal="center" vertical="center"/>
    </xf>
    <xf numFmtId="0" fontId="32" fillId="6" borderId="28" xfId="0" applyFont="1" applyFill="1" applyBorder="1" applyAlignment="1">
      <alignment horizontal="center" vertical="center"/>
    </xf>
    <xf numFmtId="0" fontId="16" fillId="0" borderId="56" xfId="0" applyFont="1" applyBorder="1"/>
    <xf numFmtId="0" fontId="32" fillId="6" borderId="56" xfId="0" applyFont="1" applyFill="1" applyBorder="1" applyAlignment="1" applyProtection="1">
      <alignment horizontal="left" vertical="center" indent="1"/>
      <protection hidden="1"/>
    </xf>
    <xf numFmtId="0" fontId="32" fillId="6" borderId="87" xfId="0" applyFont="1" applyFill="1" applyBorder="1" applyAlignment="1" applyProtection="1">
      <alignment vertical="center"/>
      <protection hidden="1"/>
    </xf>
    <xf numFmtId="0" fontId="32" fillId="6" borderId="110" xfId="0" applyFont="1" applyFill="1" applyBorder="1" applyAlignment="1" applyProtection="1">
      <alignment vertical="center"/>
      <protection hidden="1"/>
    </xf>
    <xf numFmtId="0" fontId="32" fillId="6" borderId="104" xfId="0" applyFont="1" applyFill="1" applyBorder="1" applyAlignment="1">
      <alignment horizontal="center" vertical="center"/>
    </xf>
    <xf numFmtId="0" fontId="32" fillId="6" borderId="109" xfId="0" applyFont="1" applyFill="1" applyBorder="1" applyAlignment="1">
      <alignment horizontal="center" vertical="center"/>
    </xf>
    <xf numFmtId="9" fontId="12" fillId="0" borderId="79" xfId="3" applyFont="1" applyFill="1" applyBorder="1" applyAlignment="1" applyProtection="1">
      <alignment horizontal="center" vertical="center"/>
      <protection locked="0"/>
    </xf>
    <xf numFmtId="3" fontId="12" fillId="6" borderId="55" xfId="1" applyNumberFormat="1" applyFont="1" applyFill="1" applyBorder="1" applyAlignment="1" applyProtection="1">
      <alignment horizontal="center" vertical="center"/>
    </xf>
    <xf numFmtId="3" fontId="12" fillId="6" borderId="18" xfId="0" applyNumberFormat="1" applyFont="1" applyFill="1" applyBorder="1"/>
    <xf numFmtId="0" fontId="32" fillId="6" borderId="85" xfId="0" applyFont="1" applyFill="1" applyBorder="1" applyAlignment="1" applyProtection="1">
      <alignment horizontal="left" vertical="center" indent="1"/>
      <protection hidden="1"/>
    </xf>
    <xf numFmtId="0" fontId="12" fillId="6" borderId="87" xfId="0" applyFont="1" applyFill="1" applyBorder="1" applyProtection="1">
      <protection hidden="1"/>
    </xf>
    <xf numFmtId="3" fontId="12" fillId="6" borderId="111" xfId="0" applyNumberFormat="1" applyFont="1" applyFill="1" applyBorder="1" applyAlignment="1">
      <alignment horizontal="center"/>
    </xf>
    <xf numFmtId="3" fontId="12" fillId="6" borderId="110" xfId="0" applyNumberFormat="1" applyFont="1" applyFill="1" applyBorder="1" applyAlignment="1">
      <alignment horizontal="center"/>
    </xf>
    <xf numFmtId="9" fontId="12" fillId="6" borderId="36" xfId="3" applyFont="1" applyFill="1" applyBorder="1" applyAlignment="1">
      <alignment horizontal="center"/>
    </xf>
    <xf numFmtId="38" fontId="12" fillId="6" borderId="71" xfId="1" applyNumberFormat="1" applyFont="1" applyFill="1" applyBorder="1" applyAlignment="1" applyProtection="1">
      <alignment horizontal="center" vertical="center"/>
    </xf>
    <xf numFmtId="38" fontId="12" fillId="6" borderId="22" xfId="0" applyNumberFormat="1" applyFont="1" applyFill="1" applyBorder="1" applyAlignment="1">
      <alignment horizontal="center"/>
    </xf>
    <xf numFmtId="9" fontId="12" fillId="6" borderId="59" xfId="3" applyFont="1" applyFill="1" applyBorder="1" applyAlignment="1">
      <alignment horizontal="center"/>
    </xf>
    <xf numFmtId="38" fontId="12" fillId="6" borderId="17" xfId="1" applyNumberFormat="1" applyFont="1" applyFill="1" applyBorder="1" applyAlignment="1" applyProtection="1">
      <alignment horizontal="center" vertical="center"/>
    </xf>
    <xf numFmtId="38" fontId="12" fillId="6" borderId="18" xfId="0" applyNumberFormat="1" applyFont="1" applyFill="1" applyBorder="1" applyAlignment="1">
      <alignment horizontal="center"/>
    </xf>
    <xf numFmtId="9" fontId="12" fillId="0" borderId="59" xfId="3" applyFont="1" applyFill="1" applyBorder="1" applyAlignment="1" applyProtection="1">
      <alignment horizontal="center" vertical="center"/>
      <protection locked="0"/>
    </xf>
    <xf numFmtId="38" fontId="12" fillId="6" borderId="18" xfId="1" applyNumberFormat="1" applyFont="1" applyFill="1" applyBorder="1" applyAlignment="1" applyProtection="1">
      <alignment horizontal="center" vertical="center"/>
    </xf>
    <xf numFmtId="0" fontId="12" fillId="6" borderId="52" xfId="0" applyFont="1" applyFill="1" applyBorder="1" applyAlignment="1" applyProtection="1">
      <alignment horizontal="left" indent="1"/>
      <protection hidden="1"/>
    </xf>
    <xf numFmtId="38" fontId="12" fillId="6" borderId="72" xfId="1" applyNumberFormat="1" applyFont="1" applyFill="1" applyBorder="1" applyAlignment="1" applyProtection="1">
      <alignment horizontal="center" vertical="center"/>
    </xf>
    <xf numFmtId="0" fontId="32" fillId="6" borderId="51" xfId="0" applyFont="1" applyFill="1" applyBorder="1" applyAlignment="1" applyProtection="1">
      <alignment horizontal="left" vertical="center" indent="1"/>
      <protection hidden="1"/>
    </xf>
    <xf numFmtId="0" fontId="12" fillId="6" borderId="7" xfId="0" applyFont="1" applyFill="1" applyBorder="1" applyAlignment="1" applyProtection="1">
      <alignment vertical="center"/>
      <protection hidden="1"/>
    </xf>
    <xf numFmtId="38" fontId="12" fillId="6" borderId="44" xfId="0" applyNumberFormat="1" applyFont="1" applyFill="1" applyBorder="1" applyAlignment="1">
      <alignment horizontal="center" vertical="center"/>
    </xf>
    <xf numFmtId="38" fontId="12" fillId="6" borderId="45" xfId="0" applyNumberFormat="1" applyFont="1" applyFill="1" applyBorder="1" applyAlignment="1">
      <alignment horizontal="center" vertical="center"/>
    </xf>
    <xf numFmtId="0" fontId="16" fillId="0" borderId="56" xfId="0" applyFont="1" applyBorder="1" applyAlignment="1">
      <alignment vertical="center"/>
    </xf>
    <xf numFmtId="0" fontId="16" fillId="0" borderId="0" xfId="0" applyFont="1" applyAlignment="1" applyProtection="1">
      <alignment horizontal="left" indent="1"/>
      <protection hidden="1"/>
    </xf>
    <xf numFmtId="0" fontId="16" fillId="0" borderId="0" xfId="0" applyFont="1" applyProtection="1">
      <protection hidden="1"/>
    </xf>
    <xf numFmtId="0" fontId="32" fillId="6" borderId="62" xfId="0" applyFont="1" applyFill="1" applyBorder="1" applyAlignment="1" applyProtection="1">
      <alignment vertical="center"/>
      <protection hidden="1"/>
    </xf>
    <xf numFmtId="0" fontId="32" fillId="6" borderId="34" xfId="0" applyFont="1" applyFill="1" applyBorder="1" applyAlignment="1">
      <alignment horizontal="center" vertical="center"/>
    </xf>
    <xf numFmtId="0" fontId="32" fillId="6" borderId="112" xfId="0" applyFont="1" applyFill="1" applyBorder="1" applyAlignment="1" applyProtection="1">
      <alignment horizontal="left" vertical="center" indent="1"/>
      <protection hidden="1"/>
    </xf>
    <xf numFmtId="0" fontId="32" fillId="6" borderId="101" xfId="0" applyFont="1" applyFill="1" applyBorder="1" applyAlignment="1" applyProtection="1">
      <alignment vertical="center"/>
      <protection hidden="1"/>
    </xf>
    <xf numFmtId="0" fontId="32" fillId="6" borderId="79" xfId="0" applyFont="1" applyFill="1" applyBorder="1" applyAlignment="1">
      <alignment horizontal="center" vertical="center"/>
    </xf>
    <xf numFmtId="0" fontId="12" fillId="6" borderId="38" xfId="0" applyFont="1" applyFill="1" applyBorder="1" applyProtection="1">
      <protection hidden="1"/>
    </xf>
    <xf numFmtId="38" fontId="12" fillId="6" borderId="37" xfId="0" applyNumberFormat="1" applyFont="1" applyFill="1" applyBorder="1" applyAlignment="1">
      <alignment horizontal="center" vertical="center"/>
    </xf>
    <xf numFmtId="38" fontId="12" fillId="6" borderId="55" xfId="0" applyNumberFormat="1" applyFont="1" applyFill="1" applyBorder="1" applyAlignment="1">
      <alignment horizontal="center" vertical="center"/>
    </xf>
    <xf numFmtId="0" fontId="12" fillId="6" borderId="58" xfId="0" applyFont="1" applyFill="1" applyBorder="1" applyProtection="1">
      <protection hidden="1"/>
    </xf>
    <xf numFmtId="0" fontId="12" fillId="6" borderId="74" xfId="0" applyFont="1" applyFill="1" applyBorder="1" applyProtection="1">
      <protection hidden="1"/>
    </xf>
    <xf numFmtId="0" fontId="32" fillId="6" borderId="112" xfId="0" applyFont="1" applyFill="1" applyBorder="1" applyAlignment="1" applyProtection="1">
      <alignment horizontal="left" indent="1"/>
      <protection hidden="1"/>
    </xf>
    <xf numFmtId="0" fontId="12" fillId="6" borderId="113" xfId="0" applyFont="1" applyFill="1" applyBorder="1" applyProtection="1">
      <protection hidden="1"/>
    </xf>
    <xf numFmtId="38" fontId="12" fillId="6" borderId="114" xfId="0" applyNumberFormat="1" applyFont="1" applyFill="1" applyBorder="1" applyAlignment="1">
      <alignment horizontal="center"/>
    </xf>
    <xf numFmtId="38" fontId="12" fillId="6" borderId="115" xfId="0" applyNumberFormat="1" applyFont="1" applyFill="1" applyBorder="1" applyAlignment="1">
      <alignment horizontal="center"/>
    </xf>
    <xf numFmtId="38" fontId="12" fillId="6" borderId="116" xfId="0" applyNumberFormat="1" applyFont="1" applyFill="1" applyBorder="1" applyAlignment="1">
      <alignment horizontal="center"/>
    </xf>
    <xf numFmtId="38" fontId="12" fillId="6" borderId="22" xfId="1" applyNumberFormat="1" applyFont="1" applyFill="1" applyBorder="1" applyAlignment="1" applyProtection="1">
      <alignment horizontal="center" vertical="center"/>
    </xf>
    <xf numFmtId="0" fontId="12" fillId="6" borderId="7" xfId="0" applyFont="1" applyFill="1" applyBorder="1" applyAlignment="1" applyProtection="1">
      <alignment horizontal="right" vertical="center"/>
      <protection hidden="1"/>
    </xf>
    <xf numFmtId="38" fontId="12" fillId="6" borderId="61" xfId="0" applyNumberFormat="1" applyFont="1" applyFill="1" applyBorder="1" applyAlignment="1">
      <alignment horizontal="center" vertical="center"/>
    </xf>
    <xf numFmtId="0" fontId="16" fillId="8" borderId="0" xfId="0" applyFont="1" applyFill="1"/>
    <xf numFmtId="14" fontId="16" fillId="8" borderId="0" xfId="0" applyNumberFormat="1" applyFont="1" applyFill="1"/>
    <xf numFmtId="9" fontId="16" fillId="8" borderId="0" xfId="0" applyNumberFormat="1" applyFont="1" applyFill="1"/>
    <xf numFmtId="9" fontId="16" fillId="0" borderId="0" xfId="0" applyNumberFormat="1" applyFont="1"/>
    <xf numFmtId="1" fontId="16" fillId="8" borderId="0" xfId="0" applyNumberFormat="1" applyFont="1" applyFill="1"/>
    <xf numFmtId="0" fontId="25" fillId="0" borderId="0" xfId="0" applyFont="1" applyAlignment="1">
      <alignment vertical="top" wrapText="1"/>
    </xf>
    <xf numFmtId="38" fontId="12" fillId="0" borderId="50" xfId="1" applyNumberFormat="1" applyFont="1" applyFill="1" applyBorder="1" applyAlignment="1" applyProtection="1">
      <alignment horizontal="center" vertical="center"/>
      <protection locked="0"/>
    </xf>
    <xf numFmtId="9" fontId="12" fillId="6" borderId="86" xfId="3" applyFont="1" applyFill="1" applyBorder="1" applyAlignment="1">
      <alignment horizontal="center"/>
    </xf>
    <xf numFmtId="9" fontId="32" fillId="6" borderId="116" xfId="3" applyFont="1" applyFill="1" applyBorder="1" applyAlignment="1">
      <alignment horizontal="center"/>
    </xf>
    <xf numFmtId="0" fontId="38" fillId="6" borderId="35" xfId="0" applyFont="1" applyFill="1" applyBorder="1" applyAlignment="1" applyProtection="1">
      <alignment vertical="center" wrapText="1"/>
      <protection hidden="1"/>
    </xf>
    <xf numFmtId="0" fontId="38" fillId="6" borderId="49" xfId="0" applyFont="1" applyFill="1" applyBorder="1" applyAlignment="1" applyProtection="1">
      <alignment vertical="center" wrapText="1"/>
      <protection hidden="1"/>
    </xf>
    <xf numFmtId="0" fontId="38" fillId="6" borderId="39" xfId="0" applyFont="1" applyFill="1" applyBorder="1" applyAlignment="1" applyProtection="1">
      <alignment vertical="center" wrapText="1"/>
      <protection hidden="1"/>
    </xf>
    <xf numFmtId="3" fontId="12" fillId="0" borderId="8" xfId="0" applyNumberFormat="1" applyFont="1" applyBorder="1" applyAlignment="1" applyProtection="1">
      <alignment horizontal="center" vertical="center"/>
      <protection locked="0"/>
    </xf>
    <xf numFmtId="3" fontId="12" fillId="0" borderId="11" xfId="0" applyNumberFormat="1" applyFont="1" applyBorder="1" applyAlignment="1" applyProtection="1">
      <alignment horizontal="center" vertical="center"/>
      <protection locked="0"/>
    </xf>
    <xf numFmtId="3" fontId="12" fillId="0" borderId="9" xfId="0" applyNumberFormat="1" applyFont="1" applyBorder="1" applyAlignment="1" applyProtection="1">
      <alignment horizontal="center" vertical="center"/>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32" fillId="0" borderId="0" xfId="0" applyFont="1" applyAlignment="1" applyProtection="1">
      <alignment horizontal="right" vertical="center" wrapText="1"/>
      <protection hidden="1"/>
    </xf>
    <xf numFmtId="164" fontId="12" fillId="6" borderId="46" xfId="0" applyNumberFormat="1" applyFont="1" applyFill="1" applyBorder="1" applyAlignment="1">
      <alignment vertical="center"/>
    </xf>
    <xf numFmtId="38" fontId="12" fillId="0" borderId="72" xfId="1" applyNumberFormat="1" applyFont="1" applyFill="1" applyBorder="1" applyAlignment="1" applyProtection="1">
      <alignment horizontal="center" vertical="center"/>
      <protection locked="0"/>
    </xf>
    <xf numFmtId="38" fontId="12" fillId="0" borderId="53" xfId="1" applyNumberFormat="1" applyFont="1" applyFill="1" applyBorder="1" applyAlignment="1" applyProtection="1">
      <alignment horizontal="center" vertical="center"/>
      <protection locked="0"/>
    </xf>
    <xf numFmtId="38" fontId="16" fillId="0" borderId="0" xfId="0" applyNumberFormat="1" applyFont="1"/>
    <xf numFmtId="164" fontId="22" fillId="6" borderId="2" xfId="1" applyNumberFormat="1" applyFont="1" applyFill="1" applyBorder="1" applyAlignment="1" applyProtection="1">
      <alignment vertical="center"/>
      <protection hidden="1"/>
    </xf>
    <xf numFmtId="9" fontId="12" fillId="6" borderId="19" xfId="3" applyFont="1" applyFill="1" applyBorder="1"/>
    <xf numFmtId="9" fontId="12" fillId="6" borderId="23" xfId="3" applyFont="1" applyFill="1" applyBorder="1"/>
    <xf numFmtId="9" fontId="12" fillId="6" borderId="110" xfId="3" applyFont="1" applyFill="1" applyBorder="1"/>
    <xf numFmtId="165" fontId="12" fillId="0" borderId="9" xfId="0" applyNumberFormat="1" applyFont="1" applyBorder="1" applyAlignment="1" applyProtection="1">
      <alignment horizontal="center" vertical="center"/>
      <protection locked="0"/>
    </xf>
    <xf numFmtId="9" fontId="12" fillId="0" borderId="9" xfId="0" applyNumberFormat="1" applyFont="1" applyBorder="1" applyAlignment="1" applyProtection="1">
      <alignment horizontal="center" vertical="center"/>
      <protection locked="0"/>
    </xf>
    <xf numFmtId="165" fontId="12" fillId="0" borderId="8" xfId="3" applyNumberFormat="1" applyFont="1" applyFill="1" applyBorder="1" applyAlignment="1" applyProtection="1">
      <alignment horizontal="center" vertical="center"/>
      <protection locked="0"/>
    </xf>
    <xf numFmtId="165" fontId="22" fillId="6" borderId="9" xfId="0" applyNumberFormat="1" applyFont="1" applyFill="1" applyBorder="1" applyAlignment="1" applyProtection="1">
      <alignment horizontal="center" vertical="center"/>
      <protection hidden="1"/>
    </xf>
    <xf numFmtId="165" fontId="22" fillId="6" borderId="8" xfId="0" applyNumberFormat="1" applyFont="1" applyFill="1" applyBorder="1" applyAlignment="1" applyProtection="1">
      <alignment horizontal="center" vertical="center"/>
      <protection hidden="1"/>
    </xf>
    <xf numFmtId="0" fontId="23" fillId="6" borderId="50" xfId="0" applyFont="1" applyFill="1" applyBorder="1" applyProtection="1">
      <protection hidden="1"/>
    </xf>
    <xf numFmtId="3" fontId="16" fillId="8" borderId="0" xfId="0" applyNumberFormat="1" applyFont="1" applyFill="1"/>
    <xf numFmtId="0" fontId="23" fillId="6" borderId="13" xfId="0" applyFont="1" applyFill="1" applyBorder="1" applyProtection="1">
      <protection hidden="1"/>
    </xf>
    <xf numFmtId="0" fontId="22" fillId="6" borderId="49" xfId="0" applyFont="1" applyFill="1" applyBorder="1" applyAlignment="1" applyProtection="1">
      <alignment horizontal="left" indent="1"/>
      <protection hidden="1"/>
    </xf>
    <xf numFmtId="38" fontId="22" fillId="0" borderId="50" xfId="1" applyNumberFormat="1" applyFont="1" applyFill="1" applyBorder="1" applyAlignment="1" applyProtection="1">
      <alignment horizontal="center" vertical="center"/>
      <protection locked="0"/>
    </xf>
    <xf numFmtId="0" fontId="16" fillId="0" borderId="0" xfId="0" applyFont="1" applyAlignment="1">
      <alignment horizontal="center"/>
    </xf>
    <xf numFmtId="164" fontId="22" fillId="6" borderId="2" xfId="1" applyNumberFormat="1" applyFont="1" applyFill="1" applyBorder="1" applyAlignment="1">
      <alignment horizontal="center" vertical="center"/>
    </xf>
    <xf numFmtId="38" fontId="22" fillId="6" borderId="2" xfId="0" applyNumberFormat="1" applyFont="1" applyFill="1" applyBorder="1" applyAlignment="1">
      <alignment horizontal="right" vertical="center"/>
    </xf>
    <xf numFmtId="0" fontId="12" fillId="0" borderId="9" xfId="0" applyFont="1" applyBorder="1" applyAlignment="1" applyProtection="1">
      <alignment horizontal="center" vertical="center" wrapText="1"/>
      <protection locked="0"/>
    </xf>
    <xf numFmtId="0" fontId="21" fillId="6" borderId="2" xfId="0" applyFont="1" applyFill="1" applyBorder="1" applyAlignment="1">
      <alignment horizontal="center" vertical="center" wrapText="1"/>
    </xf>
    <xf numFmtId="0" fontId="32" fillId="6" borderId="57" xfId="0" applyFont="1" applyFill="1" applyBorder="1" applyAlignment="1">
      <alignment vertical="center"/>
    </xf>
    <xf numFmtId="0" fontId="32" fillId="6" borderId="62" xfId="0" applyFont="1" applyFill="1" applyBorder="1" applyAlignment="1">
      <alignment horizontal="center" vertical="center"/>
    </xf>
    <xf numFmtId="0" fontId="16" fillId="6" borderId="7" xfId="0" applyFont="1" applyFill="1" applyBorder="1" applyAlignment="1">
      <alignment vertical="center"/>
    </xf>
    <xf numFmtId="0" fontId="12" fillId="6" borderId="67" xfId="0" applyFont="1" applyFill="1" applyBorder="1" applyAlignment="1">
      <alignment vertical="center"/>
    </xf>
    <xf numFmtId="0" fontId="12" fillId="6" borderId="68" xfId="0" applyFont="1" applyFill="1" applyBorder="1" applyAlignment="1">
      <alignment vertical="center"/>
    </xf>
    <xf numFmtId="0" fontId="32" fillId="6" borderId="24" xfId="0" applyFont="1" applyFill="1" applyBorder="1" applyAlignment="1">
      <alignment horizontal="left" vertical="center" indent="1"/>
    </xf>
    <xf numFmtId="0" fontId="32" fillId="6" borderId="64" xfId="0" applyFont="1" applyFill="1" applyBorder="1" applyAlignment="1" applyProtection="1">
      <alignment horizontal="left" vertical="center" indent="1"/>
      <protection hidden="1"/>
    </xf>
    <xf numFmtId="0" fontId="32" fillId="0" borderId="35" xfId="0" applyFont="1" applyBorder="1" applyAlignment="1" applyProtection="1">
      <alignment horizontal="left" vertical="center" indent="1"/>
      <protection hidden="1"/>
    </xf>
    <xf numFmtId="0" fontId="32" fillId="0" borderId="58" xfId="0" applyFont="1" applyBorder="1" applyAlignment="1" applyProtection="1">
      <alignment vertical="center"/>
      <protection hidden="1"/>
    </xf>
    <xf numFmtId="0" fontId="12" fillId="0" borderId="49" xfId="0" applyFont="1" applyBorder="1" applyAlignment="1" applyProtection="1">
      <alignment horizontal="left" vertical="center"/>
      <protection hidden="1"/>
    </xf>
    <xf numFmtId="0" fontId="16" fillId="0" borderId="48" xfId="0" applyFont="1" applyBorder="1" applyAlignment="1">
      <alignment vertical="center"/>
    </xf>
    <xf numFmtId="0" fontId="16" fillId="0" borderId="50" xfId="0" applyFont="1" applyBorder="1" applyAlignment="1">
      <alignment vertical="center"/>
    </xf>
    <xf numFmtId="0" fontId="12" fillId="0" borderId="39" xfId="0" applyFont="1" applyBorder="1" applyAlignment="1" applyProtection="1">
      <alignment horizontal="left" vertical="center"/>
      <protection hidden="1"/>
    </xf>
    <xf numFmtId="0" fontId="32" fillId="0" borderId="73" xfId="0" applyFont="1" applyBorder="1" applyAlignment="1" applyProtection="1">
      <alignment vertical="center"/>
      <protection hidden="1"/>
    </xf>
    <xf numFmtId="0" fontId="16" fillId="0" borderId="117" xfId="0" applyFont="1" applyBorder="1" applyAlignment="1">
      <alignment vertical="center"/>
    </xf>
    <xf numFmtId="0" fontId="23" fillId="0" borderId="0" xfId="0" applyFont="1" applyAlignment="1" applyProtection="1">
      <alignment vertical="center" wrapText="1"/>
      <protection hidden="1"/>
    </xf>
    <xf numFmtId="0" fontId="12" fillId="6" borderId="67" xfId="0" applyFont="1" applyFill="1" applyBorder="1" applyAlignment="1" applyProtection="1">
      <alignment vertical="center"/>
      <protection hidden="1"/>
    </xf>
    <xf numFmtId="0" fontId="16" fillId="6" borderId="65" xfId="0" applyFont="1" applyFill="1" applyBorder="1" applyAlignment="1">
      <alignment vertical="center"/>
    </xf>
    <xf numFmtId="0" fontId="32" fillId="0" borderId="39" xfId="0" applyFont="1" applyBorder="1" applyAlignment="1" applyProtection="1">
      <alignment horizontal="left" vertical="center" indent="1"/>
      <protection hidden="1"/>
    </xf>
    <xf numFmtId="0" fontId="16" fillId="6" borderId="4" xfId="0" applyFont="1" applyFill="1" applyBorder="1" applyAlignment="1">
      <alignment vertical="center"/>
    </xf>
    <xf numFmtId="0" fontId="12" fillId="0" borderId="35" xfId="0" applyFont="1" applyBorder="1" applyAlignment="1" applyProtection="1">
      <alignment horizontal="left" vertical="center"/>
      <protection hidden="1"/>
    </xf>
    <xf numFmtId="0" fontId="32" fillId="0" borderId="38" xfId="0" applyFont="1" applyBorder="1" applyAlignment="1" applyProtection="1">
      <alignment vertical="center"/>
      <protection hidden="1"/>
    </xf>
    <xf numFmtId="0" fontId="32" fillId="6" borderId="3" xfId="0" applyFont="1" applyFill="1" applyBorder="1" applyAlignment="1" applyProtection="1">
      <alignment horizontal="left" vertical="center" indent="1"/>
      <protection hidden="1"/>
    </xf>
    <xf numFmtId="0" fontId="12" fillId="6" borderId="4" xfId="0" applyFont="1" applyFill="1" applyBorder="1" applyAlignment="1" applyProtection="1">
      <alignment vertical="center"/>
      <protection hidden="1"/>
    </xf>
    <xf numFmtId="0" fontId="12" fillId="6" borderId="121" xfId="0" applyFont="1" applyFill="1" applyBorder="1" applyAlignment="1" applyProtection="1">
      <alignment vertical="center"/>
      <protection hidden="1"/>
    </xf>
    <xf numFmtId="0" fontId="32" fillId="0" borderId="117" xfId="0" applyFont="1" applyBorder="1" applyAlignment="1" applyProtection="1">
      <alignment horizontal="left" vertical="center"/>
      <protection hidden="1"/>
    </xf>
    <xf numFmtId="0" fontId="12" fillId="6" borderId="64" xfId="0" applyFont="1" applyFill="1" applyBorder="1" applyAlignment="1">
      <alignment vertical="center"/>
    </xf>
    <xf numFmtId="0" fontId="32" fillId="0" borderId="120" xfId="0" applyFont="1" applyBorder="1" applyAlignment="1" applyProtection="1">
      <alignment vertical="center"/>
      <protection hidden="1"/>
    </xf>
    <xf numFmtId="0" fontId="12" fillId="6" borderId="119" xfId="0" applyFont="1" applyFill="1" applyBorder="1" applyAlignment="1">
      <alignment horizontal="center" vertical="center"/>
    </xf>
    <xf numFmtId="0" fontId="32" fillId="0" borderId="119" xfId="0" applyFont="1" applyBorder="1" applyAlignment="1" applyProtection="1">
      <alignment vertical="center"/>
      <protection hidden="1"/>
    </xf>
    <xf numFmtId="0" fontId="12" fillId="0" borderId="125" xfId="0" applyFont="1" applyBorder="1" applyAlignment="1" applyProtection="1">
      <alignment horizontal="center" vertical="center"/>
      <protection locked="0"/>
    </xf>
    <xf numFmtId="0" fontId="12" fillId="0" borderId="126" xfId="0" applyFont="1" applyBorder="1" applyAlignment="1" applyProtection="1">
      <alignment horizontal="center" vertical="center"/>
      <protection locked="0"/>
    </xf>
    <xf numFmtId="0" fontId="34" fillId="6" borderId="127" xfId="0" applyFont="1" applyFill="1" applyBorder="1" applyAlignment="1">
      <alignment horizontal="center" vertical="center" wrapText="1"/>
    </xf>
    <xf numFmtId="0" fontId="32" fillId="6" borderId="30" xfId="0" applyFont="1" applyFill="1" applyBorder="1" applyAlignment="1">
      <alignment horizontal="center" vertical="center"/>
    </xf>
    <xf numFmtId="0" fontId="32" fillId="6" borderId="5" xfId="0" applyFont="1" applyFill="1" applyBorder="1" applyAlignment="1">
      <alignment horizontal="center" vertical="center"/>
    </xf>
    <xf numFmtId="0" fontId="32" fillId="6" borderId="77" xfId="0" applyFont="1" applyFill="1" applyBorder="1" applyAlignment="1">
      <alignment horizontal="center" vertical="center"/>
    </xf>
    <xf numFmtId="0" fontId="32" fillId="6" borderId="124" xfId="0" applyFont="1" applyFill="1" applyBorder="1" applyAlignment="1" applyProtection="1">
      <alignment horizontal="left" vertical="center" indent="1"/>
      <protection hidden="1"/>
    </xf>
    <xf numFmtId="0" fontId="32" fillId="6" borderId="119" xfId="0" applyFont="1" applyFill="1" applyBorder="1" applyAlignment="1" applyProtection="1">
      <alignment vertical="center"/>
      <protection hidden="1"/>
    </xf>
    <xf numFmtId="0" fontId="34" fillId="6" borderId="125" xfId="0" applyFont="1" applyFill="1" applyBorder="1" applyAlignment="1">
      <alignment horizontal="center" vertical="center" wrapText="1"/>
    </xf>
    <xf numFmtId="0" fontId="32" fillId="6" borderId="119" xfId="0" applyFont="1" applyFill="1" applyBorder="1" applyAlignment="1">
      <alignment horizontal="center" vertical="center"/>
    </xf>
    <xf numFmtId="165" fontId="32" fillId="6" borderId="66" xfId="0" applyNumberFormat="1" applyFont="1" applyFill="1" applyBorder="1" applyAlignment="1">
      <alignment horizontal="center" vertical="center"/>
    </xf>
    <xf numFmtId="0" fontId="32" fillId="0" borderId="119" xfId="0" applyFont="1" applyBorder="1" applyAlignment="1" applyProtection="1">
      <alignment horizontal="left" vertical="center"/>
      <protection hidden="1"/>
    </xf>
    <xf numFmtId="0" fontId="32" fillId="0" borderId="0" xfId="0" applyFont="1" applyAlignment="1">
      <alignment horizontal="center" vertical="center" wrapText="1"/>
    </xf>
    <xf numFmtId="165" fontId="12" fillId="0" borderId="2" xfId="0" applyNumberFormat="1" applyFont="1" applyBorder="1" applyAlignment="1" applyProtection="1">
      <alignment horizontal="center" vertical="center"/>
      <protection locked="0"/>
    </xf>
    <xf numFmtId="165" fontId="12" fillId="0" borderId="8" xfId="0" applyNumberFormat="1" applyFont="1" applyBorder="1" applyAlignment="1" applyProtection="1">
      <alignment horizontal="center" vertical="center"/>
      <protection locked="0"/>
    </xf>
    <xf numFmtId="165" fontId="12" fillId="0" borderId="11" xfId="0" applyNumberFormat="1" applyFont="1" applyBorder="1" applyAlignment="1" applyProtection="1">
      <alignment horizontal="center" vertical="center"/>
      <protection locked="0"/>
    </xf>
    <xf numFmtId="38" fontId="12" fillId="6" borderId="50" xfId="1" applyNumberFormat="1" applyFont="1" applyFill="1" applyBorder="1" applyAlignment="1" applyProtection="1">
      <alignment horizontal="center" vertical="center"/>
    </xf>
    <xf numFmtId="38" fontId="22" fillId="6" borderId="50" xfId="1" applyNumberFormat="1" applyFont="1" applyFill="1" applyBorder="1" applyAlignment="1" applyProtection="1">
      <alignment horizontal="center" vertical="center"/>
    </xf>
    <xf numFmtId="3" fontId="12" fillId="6" borderId="50" xfId="0" applyNumberFormat="1" applyFont="1" applyFill="1" applyBorder="1"/>
    <xf numFmtId="0" fontId="15" fillId="0" borderId="0" xfId="0" applyFont="1" applyAlignment="1">
      <alignment horizontal="right" wrapText="1" indent="1"/>
    </xf>
    <xf numFmtId="0" fontId="16" fillId="0" borderId="0" xfId="0" applyFont="1" applyAlignment="1">
      <alignment horizontal="right" indent="1"/>
    </xf>
    <xf numFmtId="0" fontId="30" fillId="0" borderId="0" xfId="0" applyFont="1" applyAlignment="1">
      <alignment horizontal="right" indent="1"/>
    </xf>
    <xf numFmtId="0" fontId="16" fillId="0" borderId="1" xfId="0" applyFont="1" applyBorder="1" applyAlignment="1">
      <alignment horizontal="right" indent="1"/>
    </xf>
    <xf numFmtId="0" fontId="32" fillId="0" borderId="0" xfId="0" applyFont="1" applyAlignment="1">
      <alignment horizontal="right" vertical="center" wrapText="1" indent="1"/>
    </xf>
    <xf numFmtId="0" fontId="16" fillId="0" borderId="0" xfId="0" applyFont="1" applyAlignment="1">
      <alignment horizontal="right" vertical="center" indent="1"/>
    </xf>
    <xf numFmtId="0" fontId="32" fillId="0" borderId="0" xfId="0" applyFont="1" applyAlignment="1">
      <alignment horizontal="right" vertical="center" indent="1"/>
    </xf>
    <xf numFmtId="0" fontId="16" fillId="0" borderId="0" xfId="0" applyFont="1" applyAlignment="1">
      <alignment horizontal="right" wrapText="1" indent="1"/>
    </xf>
    <xf numFmtId="38" fontId="16" fillId="8" borderId="0" xfId="0" applyNumberFormat="1" applyFont="1" applyFill="1"/>
    <xf numFmtId="0" fontId="32" fillId="0" borderId="6" xfId="0" applyFont="1" applyBorder="1" applyAlignment="1">
      <alignment horizontal="right" vertical="center" indent="1"/>
    </xf>
    <xf numFmtId="0" fontId="21" fillId="0" borderId="6" xfId="0" applyFont="1" applyBorder="1" applyAlignment="1">
      <alignment horizontal="right" vertical="center" indent="1"/>
    </xf>
    <xf numFmtId="0" fontId="21" fillId="0" borderId="0" xfId="0" applyFont="1" applyAlignment="1">
      <alignment horizontal="right" vertical="center" indent="1"/>
    </xf>
    <xf numFmtId="0" fontId="21" fillId="6" borderId="2" xfId="0" applyFont="1" applyFill="1" applyBorder="1" applyAlignment="1">
      <alignment horizontal="right" vertical="center" wrapText="1" indent="1"/>
    </xf>
    <xf numFmtId="165" fontId="12" fillId="0" borderId="38" xfId="1" applyNumberFormat="1" applyFont="1" applyFill="1" applyBorder="1" applyAlignment="1" applyProtection="1">
      <alignment horizontal="center" vertical="center"/>
      <protection locked="0"/>
    </xf>
    <xf numFmtId="165" fontId="12" fillId="0" borderId="7" xfId="1" applyNumberFormat="1" applyFont="1" applyFill="1" applyBorder="1" applyAlignment="1" applyProtection="1">
      <alignment horizontal="center" vertical="center"/>
      <protection locked="0"/>
    </xf>
    <xf numFmtId="165" fontId="12" fillId="0" borderId="123" xfId="1" applyNumberFormat="1" applyFont="1" applyFill="1" applyBorder="1" applyAlignment="1" applyProtection="1">
      <alignment horizontal="center" vertical="center"/>
      <protection locked="0"/>
    </xf>
    <xf numFmtId="165" fontId="12" fillId="0" borderId="118" xfId="1" applyNumberFormat="1" applyFont="1" applyFill="1" applyBorder="1" applyAlignment="1" applyProtection="1">
      <alignment horizontal="center" vertical="center"/>
      <protection locked="0"/>
    </xf>
    <xf numFmtId="165" fontId="12" fillId="0" borderId="58" xfId="1" applyNumberFormat="1" applyFont="1" applyFill="1" applyBorder="1" applyAlignment="1" applyProtection="1">
      <alignment horizontal="center" vertical="center"/>
      <protection locked="0"/>
    </xf>
    <xf numFmtId="165" fontId="12" fillId="0" borderId="73" xfId="1" applyNumberFormat="1" applyFont="1" applyFill="1" applyBorder="1" applyAlignment="1" applyProtection="1">
      <alignment horizontal="center" vertical="center"/>
      <protection locked="0"/>
    </xf>
    <xf numFmtId="165" fontId="12" fillId="0" borderId="122" xfId="1" applyNumberFormat="1" applyFont="1" applyFill="1" applyBorder="1" applyAlignment="1" applyProtection="1">
      <alignment horizontal="center" vertical="center"/>
      <protection locked="0"/>
    </xf>
    <xf numFmtId="165" fontId="12" fillId="0" borderId="36" xfId="1" applyNumberFormat="1" applyFont="1" applyFill="1" applyBorder="1" applyAlignment="1" applyProtection="1">
      <alignment horizontal="center" vertical="center"/>
      <protection locked="0"/>
    </xf>
    <xf numFmtId="165" fontId="12" fillId="0" borderId="59" xfId="1" applyNumberFormat="1" applyFont="1" applyFill="1" applyBorder="1" applyAlignment="1" applyProtection="1">
      <alignment horizontal="center" vertical="center"/>
      <protection locked="0"/>
    </xf>
    <xf numFmtId="0" fontId="12" fillId="0" borderId="54" xfId="0" applyFont="1" applyBorder="1" applyAlignment="1" applyProtection="1">
      <alignment horizontal="left" vertical="center"/>
      <protection hidden="1"/>
    </xf>
    <xf numFmtId="0" fontId="32" fillId="0" borderId="130" xfId="0" applyFont="1" applyBorder="1" applyAlignment="1" applyProtection="1">
      <alignment vertical="center"/>
      <protection hidden="1"/>
    </xf>
    <xf numFmtId="0" fontId="16" fillId="0" borderId="131" xfId="0" applyFont="1" applyBorder="1" applyAlignment="1">
      <alignment vertical="center"/>
    </xf>
    <xf numFmtId="165" fontId="12" fillId="0" borderId="60" xfId="1" applyNumberFormat="1" applyFont="1" applyFill="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9" fontId="0" fillId="0" borderId="0" xfId="0" applyNumberFormat="1"/>
    <xf numFmtId="0" fontId="16" fillId="0" borderId="4" xfId="0" applyFont="1" applyBorder="1"/>
    <xf numFmtId="166" fontId="16" fillId="0" borderId="0" xfId="0" applyNumberFormat="1" applyFont="1" applyAlignment="1">
      <alignment vertical="center"/>
    </xf>
    <xf numFmtId="0" fontId="21" fillId="0" borderId="58" xfId="0" applyFont="1" applyBorder="1" applyAlignment="1" applyProtection="1">
      <alignment vertical="center"/>
      <protection hidden="1"/>
    </xf>
    <xf numFmtId="3" fontId="12" fillId="6" borderId="37" xfId="1" applyNumberFormat="1" applyFont="1" applyFill="1" applyBorder="1" applyAlignment="1" applyProtection="1">
      <alignment horizontal="center" vertical="center"/>
    </xf>
    <xf numFmtId="0" fontId="32" fillId="0" borderId="56" xfId="0" applyFont="1" applyBorder="1" applyAlignment="1" applyProtection="1">
      <alignment horizontal="left" vertical="center" indent="1"/>
      <protection hidden="1"/>
    </xf>
    <xf numFmtId="0" fontId="32" fillId="0" borderId="86" xfId="0" applyFont="1" applyBorder="1" applyAlignment="1" applyProtection="1">
      <alignment horizontal="left" vertical="center"/>
      <protection hidden="1"/>
    </xf>
    <xf numFmtId="0" fontId="16" fillId="0" borderId="87" xfId="0" applyFont="1" applyBorder="1" applyAlignment="1">
      <alignment vertical="center"/>
    </xf>
    <xf numFmtId="165" fontId="12" fillId="0" borderId="86" xfId="1" applyNumberFormat="1" applyFont="1" applyFill="1" applyBorder="1" applyAlignment="1" applyProtection="1">
      <alignment horizontal="center" vertical="center"/>
      <protection locked="0"/>
    </xf>
    <xf numFmtId="0" fontId="32" fillId="0" borderId="49" xfId="0" applyFont="1" applyBorder="1" applyAlignment="1" applyProtection="1">
      <alignment horizontal="left" vertical="center" indent="1"/>
      <protection hidden="1"/>
    </xf>
    <xf numFmtId="0" fontId="32" fillId="0" borderId="58" xfId="0" applyFont="1" applyBorder="1" applyAlignment="1" applyProtection="1">
      <alignment horizontal="left" vertical="center"/>
      <protection hidden="1"/>
    </xf>
    <xf numFmtId="38" fontId="12" fillId="6" borderId="133" xfId="0" applyNumberFormat="1" applyFont="1" applyFill="1" applyBorder="1" applyAlignment="1">
      <alignment horizontal="right" vertical="center"/>
    </xf>
    <xf numFmtId="38" fontId="12" fillId="0" borderId="18" xfId="1" applyNumberFormat="1" applyFont="1" applyFill="1" applyBorder="1" applyAlignment="1" applyProtection="1">
      <alignment horizontal="center" vertical="center"/>
      <protection locked="0"/>
    </xf>
    <xf numFmtId="38" fontId="12" fillId="0" borderId="19" xfId="1" applyNumberFormat="1" applyFont="1" applyFill="1" applyBorder="1" applyAlignment="1" applyProtection="1">
      <alignment horizontal="center" vertical="center"/>
      <protection locked="0"/>
    </xf>
    <xf numFmtId="38" fontId="12" fillId="0" borderId="106" xfId="1" applyNumberFormat="1" applyFont="1" applyFill="1" applyBorder="1" applyAlignment="1" applyProtection="1">
      <alignment horizontal="center" vertical="center"/>
      <protection locked="0"/>
    </xf>
    <xf numFmtId="9" fontId="12" fillId="6" borderId="106" xfId="3" applyFont="1" applyFill="1" applyBorder="1" applyAlignment="1">
      <alignment horizontal="center"/>
    </xf>
    <xf numFmtId="38" fontId="12" fillId="0" borderId="17" xfId="1" applyNumberFormat="1" applyFont="1" applyFill="1" applyBorder="1" applyAlignment="1" applyProtection="1">
      <alignment horizontal="center" vertical="center"/>
      <protection locked="0"/>
    </xf>
    <xf numFmtId="0" fontId="44" fillId="0" borderId="124" xfId="0" applyFont="1" applyBorder="1" applyAlignment="1" applyProtection="1">
      <alignment horizontal="left" vertical="center"/>
      <protection hidden="1"/>
    </xf>
    <xf numFmtId="0" fontId="44" fillId="0" borderId="49" xfId="0" applyFont="1" applyBorder="1" applyAlignment="1" applyProtection="1">
      <alignment horizontal="left" vertical="center"/>
      <protection hidden="1"/>
    </xf>
    <xf numFmtId="0" fontId="44" fillId="0" borderId="39" xfId="0" applyFont="1" applyBorder="1" applyAlignment="1" applyProtection="1">
      <alignment horizontal="left" vertical="center"/>
      <protection hidden="1"/>
    </xf>
    <xf numFmtId="0" fontId="22" fillId="6" borderId="85" xfId="0" applyFont="1" applyFill="1" applyBorder="1" applyAlignment="1" applyProtection="1">
      <alignment horizontal="left" indent="1"/>
      <protection hidden="1"/>
    </xf>
    <xf numFmtId="0" fontId="12" fillId="0" borderId="0" xfId="0" applyFont="1" applyAlignment="1">
      <alignment horizontal="left" vertical="center" wrapText="1" indent="1"/>
    </xf>
    <xf numFmtId="16" fontId="27" fillId="8" borderId="0" xfId="0" quotePrefix="1" applyNumberFormat="1" applyFont="1" applyFill="1"/>
    <xf numFmtId="0" fontId="35" fillId="0" borderId="0" xfId="0" applyFont="1"/>
    <xf numFmtId="9" fontId="0" fillId="0" borderId="0" xfId="3" applyFont="1"/>
    <xf numFmtId="165" fontId="12" fillId="0" borderId="10" xfId="0" applyNumberFormat="1" applyFont="1" applyBorder="1" applyAlignment="1" applyProtection="1">
      <alignment horizontal="center" vertical="center"/>
      <protection locked="0"/>
    </xf>
    <xf numFmtId="38" fontId="12" fillId="0" borderId="134" xfId="1" applyNumberFormat="1" applyFont="1" applyFill="1" applyBorder="1" applyAlignment="1" applyProtection="1">
      <alignment horizontal="center" vertical="center"/>
      <protection locked="0"/>
    </xf>
    <xf numFmtId="38" fontId="12" fillId="0" borderId="135" xfId="1" applyNumberFormat="1" applyFont="1" applyFill="1" applyBorder="1" applyAlignment="1" applyProtection="1">
      <alignment horizontal="center" vertical="center"/>
      <protection locked="0"/>
    </xf>
    <xf numFmtId="0" fontId="25" fillId="0" borderId="0" xfId="0" applyFont="1" applyAlignment="1">
      <alignment vertical="top" wrapText="1"/>
    </xf>
    <xf numFmtId="0" fontId="21" fillId="0" borderId="2" xfId="0" applyFont="1" applyBorder="1" applyAlignment="1">
      <alignment vertical="center" wrapText="1"/>
    </xf>
    <xf numFmtId="0" fontId="17" fillId="0" borderId="0" xfId="0" applyFont="1" applyAlignment="1">
      <alignment horizontal="center" wrapText="1"/>
    </xf>
    <xf numFmtId="0" fontId="45" fillId="0" borderId="0" xfId="0" applyFont="1" applyAlignment="1">
      <alignment horizont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5" xfId="0" applyFont="1" applyBorder="1" applyAlignment="1">
      <alignment vertical="center" wrapText="1"/>
    </xf>
    <xf numFmtId="0" fontId="30" fillId="0" borderId="0" xfId="0" quotePrefix="1" applyFont="1"/>
    <xf numFmtId="0" fontId="12" fillId="0" borderId="2"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21" fillId="6" borderId="80" xfId="0" applyFont="1" applyFill="1" applyBorder="1" applyAlignment="1">
      <alignment horizontal="center" vertical="center" wrapText="1"/>
    </xf>
    <xf numFmtId="0" fontId="21" fillId="6" borderId="30" xfId="0" applyFont="1" applyFill="1" applyBorder="1" applyAlignment="1">
      <alignment horizontal="center" vertical="center" wrapText="1"/>
    </xf>
    <xf numFmtId="0" fontId="21" fillId="6" borderId="81"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78" xfId="0" applyFont="1" applyFill="1" applyBorder="1" applyAlignment="1">
      <alignment horizontal="center" vertical="center" wrapText="1"/>
    </xf>
    <xf numFmtId="0" fontId="21" fillId="6" borderId="85" xfId="0" applyFont="1" applyFill="1" applyBorder="1" applyAlignment="1">
      <alignment horizontal="center" vertical="center" wrapText="1"/>
    </xf>
    <xf numFmtId="0" fontId="21" fillId="6" borderId="86" xfId="0" applyFont="1" applyFill="1" applyBorder="1" applyAlignment="1">
      <alignment horizontal="center" vertical="center" wrapText="1"/>
    </xf>
    <xf numFmtId="0" fontId="21" fillId="6" borderId="87" xfId="0" applyFont="1" applyFill="1" applyBorder="1" applyAlignment="1">
      <alignment horizontal="center" vertical="center" wrapText="1"/>
    </xf>
    <xf numFmtId="0" fontId="21" fillId="6" borderId="82" xfId="0" applyFont="1" applyFill="1" applyBorder="1" applyAlignment="1">
      <alignment horizontal="center" vertical="center" wrapText="1"/>
    </xf>
    <xf numFmtId="0" fontId="21" fillId="6" borderId="79" xfId="0" applyFont="1" applyFill="1" applyBorder="1" applyAlignment="1">
      <alignment horizontal="center" vertical="center" wrapText="1"/>
    </xf>
    <xf numFmtId="0" fontId="21" fillId="6" borderId="88" xfId="0" applyFont="1" applyFill="1" applyBorder="1" applyAlignment="1">
      <alignment horizontal="center" vertical="center" wrapText="1"/>
    </xf>
    <xf numFmtId="0" fontId="12" fillId="6" borderId="51" xfId="0" applyFont="1" applyFill="1" applyBorder="1" applyAlignment="1">
      <alignment vertical="center"/>
    </xf>
    <xf numFmtId="0" fontId="12" fillId="6" borderId="7" xfId="0" applyFont="1" applyFill="1" applyBorder="1" applyAlignment="1">
      <alignment vertical="center"/>
    </xf>
    <xf numFmtId="0" fontId="12" fillId="6" borderId="84" xfId="0" applyFont="1" applyFill="1" applyBorder="1" applyAlignment="1">
      <alignment vertical="center"/>
    </xf>
    <xf numFmtId="0" fontId="12" fillId="0" borderId="3" xfId="0" applyFont="1" applyBorder="1" applyAlignment="1" applyProtection="1">
      <alignment horizontal="left" vertical="center"/>
      <protection locked="0"/>
    </xf>
    <xf numFmtId="0" fontId="12" fillId="6" borderId="66" xfId="0" applyFont="1" applyFill="1" applyBorder="1" applyAlignment="1">
      <alignment horizontal="left" vertical="center" wrapText="1"/>
    </xf>
    <xf numFmtId="0" fontId="12" fillId="6" borderId="68" xfId="0" applyFont="1" applyFill="1" applyBorder="1" applyAlignment="1">
      <alignment horizontal="left" vertical="center" wrapText="1"/>
    </xf>
    <xf numFmtId="0" fontId="21" fillId="6" borderId="34" xfId="0" applyFont="1" applyFill="1" applyBorder="1" applyAlignment="1">
      <alignment horizontal="center" vertical="center" wrapText="1"/>
    </xf>
    <xf numFmtId="0" fontId="21" fillId="6" borderId="62" xfId="0" applyFont="1" applyFill="1" applyBorder="1" applyAlignment="1">
      <alignment horizontal="center" vertical="center" wrapText="1"/>
    </xf>
    <xf numFmtId="0" fontId="21" fillId="6" borderId="100" xfId="0" applyFont="1" applyFill="1" applyBorder="1" applyAlignment="1">
      <alignment horizontal="center" vertical="center" wrapText="1"/>
    </xf>
    <xf numFmtId="0" fontId="21" fillId="6" borderId="101" xfId="0" applyFont="1" applyFill="1" applyBorder="1" applyAlignment="1">
      <alignment horizontal="center" vertical="center" wrapText="1"/>
    </xf>
    <xf numFmtId="0" fontId="21" fillId="0" borderId="0" xfId="0" applyFont="1" applyAlignment="1">
      <alignment horizontal="right" vertical="center" wrapText="1"/>
    </xf>
    <xf numFmtId="0" fontId="21" fillId="0" borderId="6" xfId="0" applyFont="1" applyBorder="1" applyAlignment="1">
      <alignment horizontal="right" vertical="center" wrapText="1"/>
    </xf>
    <xf numFmtId="0" fontId="21" fillId="6" borderId="95"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83"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2" fillId="6" borderId="49" xfId="0" applyFont="1" applyFill="1" applyBorder="1" applyAlignment="1">
      <alignment vertical="center"/>
    </xf>
    <xf numFmtId="0" fontId="22" fillId="6" borderId="58" xfId="0" applyFont="1" applyFill="1" applyBorder="1" applyAlignment="1">
      <alignment vertical="center"/>
    </xf>
    <xf numFmtId="0" fontId="22" fillId="6" borderId="39" xfId="0" applyFont="1" applyFill="1" applyBorder="1" applyAlignment="1">
      <alignment vertical="center"/>
    </xf>
    <xf numFmtId="0" fontId="22" fillId="6" borderId="73" xfId="0" applyFont="1" applyFill="1" applyBorder="1" applyAlignment="1">
      <alignment vertical="center"/>
    </xf>
    <xf numFmtId="0" fontId="22" fillId="6" borderId="35" xfId="0" applyFont="1" applyFill="1" applyBorder="1" applyAlignment="1">
      <alignment vertical="center"/>
    </xf>
    <xf numFmtId="0" fontId="22" fillId="6" borderId="38" xfId="0" applyFont="1" applyFill="1" applyBorder="1" applyAlignment="1">
      <alignment vertical="center"/>
    </xf>
    <xf numFmtId="0" fontId="21" fillId="6" borderId="3" xfId="0" applyFont="1" applyFill="1" applyBorder="1" applyAlignment="1">
      <alignment vertical="center" wrapText="1"/>
    </xf>
    <xf numFmtId="0" fontId="21" fillId="6" borderId="4" xfId="0" applyFont="1" applyFill="1" applyBorder="1" applyAlignment="1">
      <alignment vertical="center" wrapText="1"/>
    </xf>
    <xf numFmtId="0" fontId="23" fillId="0" borderId="32" xfId="0" applyFont="1" applyBorder="1" applyAlignment="1" applyProtection="1">
      <alignment vertical="center" wrapText="1"/>
      <protection hidden="1"/>
    </xf>
    <xf numFmtId="0" fontId="23" fillId="0" borderId="33" xfId="0" applyFont="1" applyBorder="1" applyAlignment="1" applyProtection="1">
      <alignment vertical="center" wrapText="1"/>
      <protection hidden="1"/>
    </xf>
    <xf numFmtId="0" fontId="23" fillId="0" borderId="90" xfId="0" applyFont="1" applyBorder="1" applyAlignment="1" applyProtection="1">
      <alignment vertical="center" wrapText="1"/>
      <protection hidden="1"/>
    </xf>
    <xf numFmtId="0" fontId="23" fillId="0" borderId="31" xfId="0" applyFont="1" applyBorder="1" applyAlignment="1" applyProtection="1">
      <alignment vertical="center" wrapText="1"/>
      <protection hidden="1"/>
    </xf>
    <xf numFmtId="0" fontId="12" fillId="0" borderId="2" xfId="0" applyFont="1" applyBorder="1" applyAlignment="1" applyProtection="1">
      <alignment horizontal="left" vertical="center" wrapText="1" indent="1"/>
      <protection locked="0"/>
    </xf>
    <xf numFmtId="0" fontId="41" fillId="0" borderId="97" xfId="0" applyFont="1" applyBorder="1" applyAlignment="1">
      <alignment horizontal="center" vertical="center" wrapText="1"/>
    </xf>
    <xf numFmtId="0" fontId="41" fillId="0" borderId="98" xfId="0" applyFont="1" applyBorder="1" applyAlignment="1">
      <alignment horizontal="center" vertical="center" wrapText="1"/>
    </xf>
    <xf numFmtId="0" fontId="12" fillId="0" borderId="2" xfId="0" applyFont="1" applyBorder="1" applyAlignment="1" applyProtection="1">
      <alignment horizontal="left" vertical="center" indent="1"/>
      <protection locked="0"/>
    </xf>
    <xf numFmtId="0" fontId="14" fillId="0" borderId="0" xfId="0" applyFont="1"/>
    <xf numFmtId="0" fontId="42" fillId="0" borderId="0" xfId="0" applyFont="1" applyAlignment="1">
      <alignment horizontal="left" vertical="center" wrapText="1"/>
    </xf>
    <xf numFmtId="0" fontId="12" fillId="0" borderId="0" xfId="0" applyFont="1" applyAlignment="1" applyProtection="1">
      <alignment horizontal="left" vertical="center" indent="1"/>
      <protection locked="0"/>
    </xf>
    <xf numFmtId="0" fontId="23" fillId="0" borderId="33" xfId="0" applyFont="1" applyBorder="1" applyAlignment="1" applyProtection="1">
      <alignment vertical="top" wrapText="1"/>
      <protection hidden="1"/>
    </xf>
    <xf numFmtId="0" fontId="23" fillId="0" borderId="90" xfId="0" applyFont="1" applyBorder="1" applyAlignment="1" applyProtection="1">
      <alignment vertical="top" wrapText="1"/>
      <protection hidden="1"/>
    </xf>
    <xf numFmtId="0" fontId="29" fillId="0" borderId="0" xfId="0" applyFont="1" applyAlignment="1">
      <alignment wrapText="1"/>
    </xf>
    <xf numFmtId="0" fontId="12" fillId="0" borderId="85" xfId="0" applyFont="1" applyBorder="1" applyAlignment="1" applyProtection="1">
      <alignment horizontal="left" vertical="center" indent="1"/>
      <protection locked="0"/>
    </xf>
    <xf numFmtId="0" fontId="12" fillId="0" borderId="86" xfId="0" applyFont="1" applyBorder="1" applyAlignment="1" applyProtection="1">
      <alignment horizontal="left" vertical="center" indent="1"/>
      <protection locked="0"/>
    </xf>
    <xf numFmtId="0" fontId="12" fillId="0" borderId="132" xfId="0" applyFont="1" applyBorder="1" applyAlignment="1" applyProtection="1">
      <alignment horizontal="left" vertical="center" indent="1"/>
      <protection locked="0"/>
    </xf>
    <xf numFmtId="0" fontId="12" fillId="0" borderId="49" xfId="0" applyFont="1" applyBorder="1" applyAlignment="1" applyProtection="1">
      <alignment horizontal="left" vertical="center" indent="1"/>
      <protection locked="0"/>
    </xf>
    <xf numFmtId="0" fontId="12" fillId="0" borderId="58" xfId="0" applyFont="1" applyBorder="1" applyAlignment="1" applyProtection="1">
      <alignment horizontal="left" vertical="center" indent="1"/>
      <protection locked="0"/>
    </xf>
    <xf numFmtId="0" fontId="12" fillId="0" borderId="13" xfId="0" applyFont="1" applyBorder="1" applyAlignment="1" applyProtection="1">
      <alignment horizontal="left" vertical="center" indent="1"/>
      <protection locked="0"/>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0" fontId="12" fillId="0" borderId="39" xfId="0" applyFont="1" applyBorder="1" applyAlignment="1" applyProtection="1">
      <alignment horizontal="left" vertical="center" indent="1"/>
      <protection locked="0"/>
    </xf>
    <xf numFmtId="0" fontId="12" fillId="0" borderId="73" xfId="0" applyFont="1" applyBorder="1" applyAlignment="1" applyProtection="1">
      <alignment horizontal="left" vertical="center" indent="1"/>
      <protection locked="0"/>
    </xf>
    <xf numFmtId="0" fontId="12" fillId="0" borderId="118" xfId="0" applyFont="1" applyBorder="1" applyAlignment="1" applyProtection="1">
      <alignment horizontal="left" vertical="center" indent="1"/>
      <protection locked="0"/>
    </xf>
    <xf numFmtId="0" fontId="12" fillId="0" borderId="124" xfId="0" applyFont="1" applyBorder="1" applyAlignment="1" applyProtection="1">
      <alignment horizontal="left" vertical="center" indent="1"/>
      <protection locked="0"/>
    </xf>
    <xf numFmtId="0" fontId="12" fillId="0" borderId="119" xfId="0" applyFont="1" applyBorder="1" applyAlignment="1" applyProtection="1">
      <alignment horizontal="left" vertical="center" indent="1"/>
      <protection locked="0"/>
    </xf>
    <xf numFmtId="0" fontId="12" fillId="0" borderId="123" xfId="0" applyFont="1" applyBorder="1" applyAlignment="1" applyProtection="1">
      <alignment horizontal="left" vertical="center" indent="1"/>
      <protection locked="0"/>
    </xf>
    <xf numFmtId="0" fontId="23" fillId="0" borderId="32" xfId="0" applyFont="1" applyBorder="1" applyAlignment="1" applyProtection="1">
      <alignment vertical="top" wrapText="1"/>
      <protection hidden="1"/>
    </xf>
    <xf numFmtId="0" fontId="32" fillId="6" borderId="24" xfId="0" applyFont="1" applyFill="1" applyBorder="1" applyAlignment="1">
      <alignment horizontal="center" vertical="center"/>
    </xf>
    <xf numFmtId="0" fontId="32" fillId="6" borderId="57" xfId="0" applyFont="1" applyFill="1" applyBorder="1" applyAlignment="1">
      <alignment horizontal="center" vertical="center"/>
    </xf>
    <xf numFmtId="0" fontId="32" fillId="6" borderId="62" xfId="0" applyFont="1" applyFill="1" applyBorder="1" applyAlignment="1">
      <alignment horizontal="center" vertical="center"/>
    </xf>
    <xf numFmtId="0" fontId="12" fillId="6" borderId="64" xfId="0" applyFont="1" applyFill="1" applyBorder="1" applyAlignment="1">
      <alignment vertical="center"/>
    </xf>
    <xf numFmtId="0" fontId="12" fillId="6" borderId="67" xfId="0" applyFont="1" applyFill="1" applyBorder="1" applyAlignment="1">
      <alignment vertical="center"/>
    </xf>
    <xf numFmtId="0" fontId="12" fillId="6" borderId="68" xfId="0" applyFont="1" applyFill="1" applyBorder="1" applyAlignment="1">
      <alignment vertical="center"/>
    </xf>
    <xf numFmtId="0" fontId="12" fillId="0" borderId="54" xfId="0" applyFont="1" applyBorder="1" applyAlignment="1" applyProtection="1">
      <alignment horizontal="left" vertical="center" indent="1"/>
      <protection locked="0"/>
    </xf>
    <xf numFmtId="0" fontId="12" fillId="0" borderId="130" xfId="0" applyFont="1" applyBorder="1" applyAlignment="1" applyProtection="1">
      <alignment horizontal="left" vertical="center" indent="1"/>
      <protection locked="0"/>
    </xf>
    <xf numFmtId="0" fontId="12" fillId="0" borderId="63" xfId="0" applyFont="1" applyBorder="1" applyAlignment="1" applyProtection="1">
      <alignment horizontal="left" vertical="center" indent="1"/>
      <protection locked="0"/>
    </xf>
    <xf numFmtId="0" fontId="12" fillId="6" borderId="124" xfId="0" applyFont="1" applyFill="1" applyBorder="1" applyAlignment="1">
      <alignment horizontal="center" vertical="center"/>
    </xf>
    <xf numFmtId="0" fontId="12" fillId="6" borderId="119" xfId="0" applyFont="1" applyFill="1" applyBorder="1" applyAlignment="1">
      <alignment horizontal="center" vertical="center"/>
    </xf>
    <xf numFmtId="0" fontId="12" fillId="6" borderId="123" xfId="0" applyFont="1" applyFill="1" applyBorder="1" applyAlignment="1">
      <alignment horizontal="center" vertical="center"/>
    </xf>
    <xf numFmtId="0" fontId="23" fillId="0" borderId="93" xfId="0" applyFont="1" applyBorder="1" applyAlignment="1" applyProtection="1">
      <alignment vertical="center" wrapText="1"/>
      <protection hidden="1"/>
    </xf>
    <xf numFmtId="0" fontId="12" fillId="0" borderId="3" xfId="0" applyFont="1" applyBorder="1" applyAlignment="1" applyProtection="1">
      <alignment horizontal="left" vertical="center" wrapText="1" indent="1"/>
      <protection locked="0"/>
    </xf>
    <xf numFmtId="0" fontId="12" fillId="0" borderId="4" xfId="0" applyFont="1" applyBorder="1" applyAlignment="1" applyProtection="1">
      <alignment horizontal="left" vertical="center" wrapText="1" indent="1"/>
      <protection locked="0"/>
    </xf>
    <xf numFmtId="0" fontId="12" fillId="0" borderId="5" xfId="0" applyFont="1" applyBorder="1" applyAlignment="1" applyProtection="1">
      <alignment horizontal="left" vertical="center" wrapText="1" indent="1"/>
      <protection locked="0"/>
    </xf>
    <xf numFmtId="0" fontId="23" fillId="0" borderId="16" xfId="0" applyFont="1" applyBorder="1" applyAlignment="1" applyProtection="1">
      <alignment vertical="center" wrapText="1"/>
      <protection hidden="1"/>
    </xf>
    <xf numFmtId="0" fontId="34" fillId="0" borderId="69" xfId="0" applyFont="1" applyBorder="1" applyAlignment="1">
      <alignment vertical="center" wrapText="1"/>
    </xf>
    <xf numFmtId="0" fontId="22" fillId="0" borderId="0" xfId="0" applyFont="1" applyAlignment="1">
      <alignment horizontal="left" vertical="top" wrapText="1"/>
    </xf>
    <xf numFmtId="0" fontId="23" fillId="0" borderId="89" xfId="0" applyFont="1" applyBorder="1" applyAlignment="1" applyProtection="1">
      <alignment vertical="center" wrapText="1"/>
      <protection hidden="1"/>
    </xf>
    <xf numFmtId="0" fontId="12" fillId="6" borderId="75" xfId="0" applyFont="1" applyFill="1" applyBorder="1" applyAlignment="1" applyProtection="1">
      <alignment horizontal="left" indent="1"/>
      <protection hidden="1"/>
    </xf>
    <xf numFmtId="0" fontId="12" fillId="6" borderId="76" xfId="0" applyFont="1" applyFill="1" applyBorder="1" applyAlignment="1" applyProtection="1">
      <alignment horizontal="left" indent="1"/>
      <protection hidden="1"/>
    </xf>
    <xf numFmtId="0" fontId="23" fillId="0" borderId="128" xfId="0" applyFont="1" applyBorder="1" applyAlignment="1">
      <alignment vertical="center" wrapText="1"/>
    </xf>
    <xf numFmtId="0" fontId="23" fillId="0" borderId="32" xfId="0" applyFont="1" applyBorder="1" applyAlignment="1">
      <alignment vertical="center" wrapText="1"/>
    </xf>
    <xf numFmtId="0" fontId="23" fillId="0" borderId="129" xfId="0" applyFont="1" applyBorder="1" applyAlignment="1">
      <alignment vertical="center" wrapText="1"/>
    </xf>
    <xf numFmtId="0" fontId="34" fillId="0" borderId="69" xfId="0" applyFont="1" applyBorder="1" applyAlignment="1">
      <alignment wrapText="1"/>
    </xf>
  </cellXfs>
  <cellStyles count="7">
    <cellStyle name="Currency" xfId="1" builtinId="4"/>
    <cellStyle name="Currency 2" xfId="4" xr:uid="{00000000-0005-0000-0000-000001000000}"/>
    <cellStyle name="Hyperlink" xfId="2" builtinId="8"/>
    <cellStyle name="Normal" xfId="0" builtinId="0"/>
    <cellStyle name="Normal 2" xfId="5" xr:uid="{00000000-0005-0000-0000-000004000000}"/>
    <cellStyle name="Normal 2 2" xfId="6" xr:uid="{00000000-0005-0000-0000-000005000000}"/>
    <cellStyle name="Percent" xfId="3" builtinId="5"/>
  </cellStyles>
  <dxfs count="7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border>
        <left/>
        <right/>
        <top/>
        <bottom/>
        <vertical/>
        <horizontal/>
      </border>
    </dxf>
    <dxf>
      <fill>
        <patternFill>
          <bgColor rgb="FFFFFF99"/>
        </patternFill>
      </fill>
    </dxf>
    <dxf>
      <fill>
        <patternFill patternType="solid">
          <bgColor theme="0"/>
        </patternFill>
      </fill>
      <border>
        <left/>
        <right/>
        <top/>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border>
        <left/>
        <right/>
        <top/>
        <bottom/>
        <vertical/>
        <horizontal/>
      </border>
    </dxf>
    <dxf>
      <fill>
        <patternFill>
          <bgColor rgb="FFFFFF99"/>
        </patternFill>
      </fill>
    </dxf>
    <dxf>
      <fill>
        <patternFill patternType="solid">
          <bgColor theme="0"/>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rgb="FFFFFF99"/>
        </patternFill>
      </fill>
      <border>
        <left style="thin">
          <color auto="1"/>
        </left>
        <right style="thin">
          <color auto="1"/>
        </right>
        <top style="thin">
          <color auto="1"/>
        </top>
        <bottom style="thin">
          <color auto="1"/>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66"/>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Project 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spPr>
            <a:solidFill>
              <a:schemeClr val="accent1"/>
            </a:solidFill>
            <a:ln>
              <a:noFill/>
            </a:ln>
            <a:effectLst/>
          </c:spPr>
          <c:val>
            <c:numRef>
              <c:f>(chart!$F$1:$Q$1,chart!$E$3:$Q$3)</c:f>
              <c:numCache>
                <c:formatCode>#,##0_);[Red]\(#,##0\)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5B8F-42FD-9207-108ECC8ADB11}"/>
            </c:ext>
          </c:extLst>
        </c:ser>
        <c:dLbls>
          <c:showLegendKey val="0"/>
          <c:showVal val="0"/>
          <c:showCatName val="0"/>
          <c:showSerName val="0"/>
          <c:showPercent val="0"/>
          <c:showBubbleSize val="0"/>
        </c:dLbls>
        <c:axId val="507523000"/>
        <c:axId val="507520440"/>
      </c:areaChart>
      <c:catAx>
        <c:axId val="5075230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20440"/>
        <c:crosses val="autoZero"/>
        <c:auto val="1"/>
        <c:lblAlgn val="ctr"/>
        <c:lblOffset val="100"/>
        <c:noMultiLvlLbl val="0"/>
      </c:catAx>
      <c:valAx>
        <c:axId val="507520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0" baseline="0"/>
                  <a:t>Cumulative Income</a:t>
                </a:r>
                <a:r>
                  <a:rPr lang="en-US" b="0"/>
                  <a:t> </a:t>
                </a:r>
                <a:r>
                  <a:rPr lang="en-US"/>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23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773549</xdr:colOff>
      <xdr:row>0</xdr:row>
      <xdr:rowOff>276630</xdr:rowOff>
    </xdr:to>
    <xdr:pic>
      <xdr:nvPicPr>
        <xdr:cNvPr id="2" name="Picture 1">
          <a:extLst>
            <a:ext uri="{FF2B5EF4-FFF2-40B4-BE49-F238E27FC236}">
              <a16:creationId xmlns:a16="http://schemas.microsoft.com/office/drawing/2014/main" id="{33ECE32E-27C0-4767-AD6D-1CCA896915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1239" cy="272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227647</xdr:colOff>
      <xdr:row>45</xdr:row>
      <xdr:rowOff>56197</xdr:rowOff>
    </xdr:from>
    <xdr:to>
      <xdr:col>13</xdr:col>
      <xdr:colOff>611505</xdr:colOff>
      <xdr:row>60</xdr:row>
      <xdr:rowOff>86677</xdr:rowOff>
    </xdr:to>
    <xdr:graphicFrame macro="">
      <xdr:nvGraphicFramePr>
        <xdr:cNvPr id="2" name="Chart 1">
          <a:extLst>
            <a:ext uri="{FF2B5EF4-FFF2-40B4-BE49-F238E27FC236}">
              <a16:creationId xmlns:a16="http://schemas.microsoft.com/office/drawing/2014/main" id="{57D5DB7F-0C06-42D4-B7B9-64BF345EB0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h\Downloads\ESC_Energy_Event_Inpu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uh\Downloads\v4_Indoor%20Water%20Use%20Reduction%20Calculator_v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lients\Fannie%20Mae\SI_005372_Multifamily%20Green%20Financing%20Business%20TA%202018\%23Deliverables\4099H\4099h%20Aug18%20V2%20-%20mock%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gy Improvements"/>
      <sheetName val="Measure-List"/>
      <sheetName val="Input-Property"/>
      <sheetName val="Dropdowns"/>
      <sheetName val="Sheet1"/>
    </sheetNames>
    <sheetDataSet>
      <sheetData sheetId="0"/>
      <sheetData sheetId="1">
        <row r="1">
          <cell r="B1" t="str">
            <v>Category</v>
          </cell>
          <cell r="C1" t="str">
            <v>Improvement</v>
          </cell>
          <cell r="F1" t="str">
            <v>Category</v>
          </cell>
        </row>
        <row r="2">
          <cell r="C2" t="str">
            <v>HEATING</v>
          </cell>
          <cell r="F2" t="str">
            <v>Heating</v>
          </cell>
          <cell r="I2" t="str">
            <v>Select One</v>
          </cell>
          <cell r="J2" t="str">
            <v>Select One</v>
          </cell>
          <cell r="K2" t="str">
            <v>Select One</v>
          </cell>
          <cell r="L2" t="str">
            <v>Select One</v>
          </cell>
          <cell r="M2" t="str">
            <v>Select One</v>
          </cell>
        </row>
        <row r="3">
          <cell r="B3" t="str">
            <v>Heating</v>
          </cell>
          <cell r="C3" t="str">
            <v xml:space="preserve">   AHU (Air Handling Unit)- Install/Upgrade </v>
          </cell>
          <cell r="F3" t="str">
            <v>Cooling</v>
          </cell>
          <cell r="I3" t="str">
            <v>Therms</v>
          </cell>
          <cell r="J3" t="str">
            <v>Gallons</v>
          </cell>
          <cell r="K3" t="str">
            <v>Lbs (Pound)</v>
          </cell>
          <cell r="L3" t="str">
            <v>Oil #2 Gallons</v>
          </cell>
          <cell r="M3" t="str">
            <v>Gallons</v>
          </cell>
        </row>
        <row r="4">
          <cell r="B4" t="str">
            <v>Heating</v>
          </cell>
          <cell r="C4" t="str">
            <v xml:space="preserve">   AHU (Air Handling Unit)- Repair/Clean </v>
          </cell>
          <cell r="F4" t="str">
            <v>Domestic Hot Water</v>
          </cell>
          <cell r="I4" t="str">
            <v>Cubic Feet</v>
          </cell>
          <cell r="J4" t="str">
            <v>Cubic Feet</v>
          </cell>
          <cell r="K4" t="str">
            <v>Mlbs or Klbs (1000 pounds)</v>
          </cell>
          <cell r="L4" t="str">
            <v>Oil #4 Gallons</v>
          </cell>
          <cell r="M4" t="str">
            <v>100 Gallons</v>
          </cell>
        </row>
        <row r="5">
          <cell r="B5" t="str">
            <v>Heating</v>
          </cell>
          <cell r="C5" t="str">
            <v xml:space="preserve">   Air Filters- Clean/Replace </v>
          </cell>
          <cell r="F5" t="str">
            <v>Water</v>
          </cell>
          <cell r="I5" t="str">
            <v>CCF (100 CF)</v>
          </cell>
          <cell r="J5" t="str">
            <v>CCF (100 CF)</v>
          </cell>
          <cell r="K5" t="str">
            <v>Therms</v>
          </cell>
          <cell r="L5" t="str">
            <v>Oil #6 Gallons</v>
          </cell>
          <cell r="M5" t="str">
            <v>1000 Gallons</v>
          </cell>
        </row>
        <row r="6">
          <cell r="B6" t="str">
            <v>Heating</v>
          </cell>
          <cell r="C6" t="str">
            <v xml:space="preserve">   Air Vent/Steam Vent- Install/Upgrade/Repair </v>
          </cell>
          <cell r="F6" t="str">
            <v>Ventilation</v>
          </cell>
          <cell r="I6" t="str">
            <v>KCF or MCF (1000 CF)</v>
          </cell>
          <cell r="J6" t="str">
            <v>KCF or MCF (1000 CF)</v>
          </cell>
          <cell r="K6" t="str">
            <v>mmBTU (Million BTU)</v>
          </cell>
          <cell r="L6" t="str">
            <v>kBTU (1000 BTU)</v>
          </cell>
          <cell r="M6" t="str">
            <v>M Gallons</v>
          </cell>
        </row>
        <row r="7">
          <cell r="B7" t="str">
            <v>Heating</v>
          </cell>
          <cell r="C7" t="str">
            <v xml:space="preserve">   Barometric Damper- Install/Upgrade/Repair </v>
          </cell>
          <cell r="F7" t="str">
            <v>Building Enclosure</v>
          </cell>
          <cell r="I7" t="str">
            <v>kBTU (1000 BTU)</v>
          </cell>
          <cell r="L7" t="str">
            <v>mmBTU (Million BTU)</v>
          </cell>
          <cell r="M7" t="str">
            <v>Cubic Feet</v>
          </cell>
        </row>
        <row r="8">
          <cell r="B8" t="str">
            <v>Heating</v>
          </cell>
          <cell r="C8" t="str">
            <v xml:space="preserve">   BMS/EMS- Install </v>
          </cell>
          <cell r="F8" t="str">
            <v>Lighting</v>
          </cell>
          <cell r="I8" t="str">
            <v>mmBTU (Million BTU)</v>
          </cell>
          <cell r="M8" t="str">
            <v>CCF (100 CF)</v>
          </cell>
        </row>
        <row r="9">
          <cell r="B9" t="str">
            <v>Heating</v>
          </cell>
          <cell r="C9" t="str">
            <v xml:space="preserve">   Boiler Controls- Clean/Tune/Calibrate </v>
          </cell>
          <cell r="F9" t="str">
            <v>Appliances</v>
          </cell>
          <cell r="M9" t="str">
            <v>KCF or MCF (1000 CF)</v>
          </cell>
        </row>
        <row r="10">
          <cell r="B10" t="str">
            <v>Heating</v>
          </cell>
          <cell r="C10" t="str">
            <v xml:space="preserve">   Boiler Controls- Upgrade </v>
          </cell>
          <cell r="F10" t="str">
            <v>Pumps/Motors</v>
          </cell>
        </row>
        <row r="11">
          <cell r="B11" t="str">
            <v>Heating</v>
          </cell>
          <cell r="C11" t="str">
            <v xml:space="preserve">   Boiler/Furnace-Convert Fuel Type </v>
          </cell>
          <cell r="F11" t="str">
            <v>Renewable Energy</v>
          </cell>
        </row>
        <row r="12">
          <cell r="B12" t="str">
            <v>Heating</v>
          </cell>
          <cell r="C12" t="str">
            <v xml:space="preserve">   Boiler/Furnace- Install/Upgrade </v>
          </cell>
          <cell r="F12" t="str">
            <v>Operations and Maintenance</v>
          </cell>
        </row>
        <row r="13">
          <cell r="B13" t="str">
            <v>Heating</v>
          </cell>
          <cell r="C13" t="str">
            <v xml:space="preserve">   Boiler/Furnace- Insulate </v>
          </cell>
          <cell r="F13" t="str">
            <v>Non-Energy Saving</v>
          </cell>
        </row>
        <row r="14">
          <cell r="B14" t="str">
            <v>Heating</v>
          </cell>
          <cell r="C14" t="str">
            <v xml:space="preserve">   Boiler/Furnace- Repair/Clean/Tune/Calibrate </v>
          </cell>
          <cell r="F14" t="str">
            <v>Other</v>
          </cell>
        </row>
        <row r="15">
          <cell r="B15" t="str">
            <v>Heating</v>
          </cell>
          <cell r="C15" t="str">
            <v xml:space="preserve">   Burner- Install/Upgrade </v>
          </cell>
        </row>
        <row r="16">
          <cell r="B16" t="str">
            <v>Heating</v>
          </cell>
          <cell r="C16" t="str">
            <v xml:space="preserve">   Burner- Repair/Clean/Tune/Calibrate </v>
          </cell>
        </row>
        <row r="17">
          <cell r="B17" t="str">
            <v>Heating</v>
          </cell>
          <cell r="C17" t="str">
            <v xml:space="preserve">   Condensate Receiver- Install/Upgrade/Repair </v>
          </cell>
        </row>
        <row r="18">
          <cell r="B18" t="str">
            <v>Heating</v>
          </cell>
          <cell r="C18" t="str">
            <v xml:space="preserve">   Condensing Boiler/Furnace- Install/Upgrade </v>
          </cell>
        </row>
        <row r="19">
          <cell r="B19" t="str">
            <v>Heating</v>
          </cell>
          <cell r="C19" t="str">
            <v xml:space="preserve">   Controls- Install/Upgrade </v>
          </cell>
        </row>
        <row r="20">
          <cell r="B20" t="str">
            <v>Heating</v>
          </cell>
          <cell r="C20" t="str">
            <v xml:space="preserve">   Controls- Tune/Calibrate </v>
          </cell>
        </row>
        <row r="21">
          <cell r="B21" t="str">
            <v>Heating</v>
          </cell>
          <cell r="C21" t="str">
            <v xml:space="preserve">   Distribution System/Ducts- Balance </v>
          </cell>
        </row>
        <row r="22">
          <cell r="B22" t="str">
            <v>Heating</v>
          </cell>
          <cell r="C22" t="str">
            <v xml:space="preserve">   Distribution System/Ducts- Seal/Improve </v>
          </cell>
        </row>
        <row r="23">
          <cell r="B23" t="str">
            <v>Heating</v>
          </cell>
          <cell r="C23" t="str">
            <v xml:space="preserve">   Flue Damper- Install/Upgrade/Repair </v>
          </cell>
        </row>
        <row r="24">
          <cell r="B24" t="str">
            <v>Heating</v>
          </cell>
          <cell r="C24" t="str">
            <v xml:space="preserve">   Geothermal System (GSHP)- Install </v>
          </cell>
        </row>
        <row r="25">
          <cell r="B25" t="str">
            <v>Heating</v>
          </cell>
          <cell r="C25" t="str">
            <v xml:space="preserve">   Heat Pump- Install/Upgrade/Repair </v>
          </cell>
        </row>
        <row r="26">
          <cell r="B26" t="str">
            <v>Heating</v>
          </cell>
          <cell r="C26" t="str">
            <v xml:space="preserve">   Indoor Temperature Sensors- Install/Upgrade/Reset </v>
          </cell>
        </row>
        <row r="27">
          <cell r="B27" t="str">
            <v>Heating</v>
          </cell>
          <cell r="C27" t="str">
            <v xml:space="preserve">   Outdoor Temperature Sensors- Install/Upgrade/Reset </v>
          </cell>
        </row>
        <row r="28">
          <cell r="B28" t="str">
            <v>Heating</v>
          </cell>
          <cell r="C28" t="str">
            <v xml:space="preserve">   Pipes/Ducts- Insulate </v>
          </cell>
        </row>
        <row r="29">
          <cell r="B29" t="str">
            <v>Heating</v>
          </cell>
          <cell r="C29" t="str">
            <v xml:space="preserve">   Pipes- Repair/Fix Leaks </v>
          </cell>
        </row>
        <row r="30">
          <cell r="B30" t="str">
            <v>Heating</v>
          </cell>
          <cell r="C30" t="str">
            <v xml:space="preserve">   PTAC (no heat pump)- Install/Upgrade </v>
          </cell>
        </row>
        <row r="31">
          <cell r="B31" t="str">
            <v>Heating</v>
          </cell>
          <cell r="C31" t="str">
            <v xml:space="preserve">   PTAC (no heat pump)- Repair </v>
          </cell>
        </row>
        <row r="32">
          <cell r="B32" t="str">
            <v>Heating</v>
          </cell>
          <cell r="C32" t="str">
            <v xml:space="preserve">   Radiators- Decommision </v>
          </cell>
        </row>
        <row r="33">
          <cell r="B33" t="str">
            <v>Heating</v>
          </cell>
          <cell r="C33" t="str">
            <v xml:space="preserve">   Radiators- Install/Upgrade </v>
          </cell>
        </row>
        <row r="34">
          <cell r="B34" t="str">
            <v>Heating</v>
          </cell>
          <cell r="C34" t="str">
            <v xml:space="preserve">   Radiators- Repair/Clean/Correct Pitch </v>
          </cell>
        </row>
        <row r="35">
          <cell r="B35" t="str">
            <v>Heating</v>
          </cell>
          <cell r="C35" t="str">
            <v xml:space="preserve">   Steam Orifices- Install/Upgrade/Repair </v>
          </cell>
        </row>
        <row r="36">
          <cell r="B36" t="str">
            <v>Heating</v>
          </cell>
          <cell r="C36" t="str">
            <v xml:space="preserve">   Steam Traps- Install/Upgrade/Repair </v>
          </cell>
        </row>
        <row r="37">
          <cell r="B37" t="str">
            <v>Heating</v>
          </cell>
          <cell r="C37" t="str">
            <v xml:space="preserve">   Thermostat/Heating System Temperature Setting- Reduce/Adjust </v>
          </cell>
        </row>
        <row r="38">
          <cell r="B38" t="str">
            <v>Heating</v>
          </cell>
          <cell r="C38" t="str">
            <v xml:space="preserve">   Thermostat- Install/Upgrade </v>
          </cell>
        </row>
        <row r="39">
          <cell r="B39" t="str">
            <v>Heating</v>
          </cell>
          <cell r="C39" t="str">
            <v xml:space="preserve">   TRVs (Thermostatic Radiator Valves)- Install </v>
          </cell>
        </row>
        <row r="40">
          <cell r="B40" t="str">
            <v>Heating</v>
          </cell>
          <cell r="C40" t="str">
            <v xml:space="preserve">   Vacuum Pumps- Install/Upgrade/Repair </v>
          </cell>
        </row>
        <row r="41">
          <cell r="B41" t="str">
            <v>Heating</v>
          </cell>
          <cell r="C41" t="str">
            <v xml:space="preserve">   Zone Valves- Install/Upgrade </v>
          </cell>
        </row>
        <row r="42">
          <cell r="B42" t="str">
            <v>Heating</v>
          </cell>
          <cell r="C42" t="str">
            <v xml:space="preserve">   Zone Valves- Repair/Reset </v>
          </cell>
        </row>
        <row r="43">
          <cell r="B43" t="str">
            <v>Heating</v>
          </cell>
          <cell r="C43" t="str">
            <v xml:space="preserve">   Other Heating Improvement </v>
          </cell>
        </row>
        <row r="44">
          <cell r="C44" t="str">
            <v xml:space="preserve">COOLING </v>
          </cell>
        </row>
        <row r="45">
          <cell r="B45" t="str">
            <v>Cooling</v>
          </cell>
          <cell r="C45" t="str">
            <v xml:space="preserve">   AHU (Air Handling Unit)- Install/Upgrade/Repair</v>
          </cell>
        </row>
        <row r="46">
          <cell r="B46" t="str">
            <v>Cooling</v>
          </cell>
          <cell r="C46" t="str">
            <v xml:space="preserve">   AHU (Air Handling Unit)- Repair/Clean </v>
          </cell>
        </row>
        <row r="47">
          <cell r="B47" t="str">
            <v>Cooling</v>
          </cell>
          <cell r="C47" t="str">
            <v xml:space="preserve">   Air Filters- Clean/Replace </v>
          </cell>
        </row>
        <row r="48">
          <cell r="B48" t="str">
            <v>Cooling</v>
          </cell>
          <cell r="C48" t="str">
            <v xml:space="preserve">   BMS/EMS- Install </v>
          </cell>
        </row>
        <row r="49">
          <cell r="B49" t="str">
            <v>Cooling</v>
          </cell>
          <cell r="C49" t="str">
            <v xml:space="preserve">   Chiller- Install/Upgrade </v>
          </cell>
        </row>
        <row r="50">
          <cell r="B50" t="str">
            <v>Cooling</v>
          </cell>
          <cell r="C50" t="str">
            <v xml:space="preserve">   Chiller- Repair </v>
          </cell>
        </row>
        <row r="51">
          <cell r="B51" t="str">
            <v>Cooling</v>
          </cell>
          <cell r="C51" t="str">
            <v xml:space="preserve">   Controls- Install/Upgrade </v>
          </cell>
        </row>
        <row r="52">
          <cell r="B52" t="str">
            <v>Cooling</v>
          </cell>
          <cell r="C52" t="str">
            <v xml:space="preserve">   Controls- Tune/Calibrate </v>
          </cell>
        </row>
        <row r="53">
          <cell r="B53" t="str">
            <v>Cooling</v>
          </cell>
          <cell r="C53" t="str">
            <v xml:space="preserve">   Cooling Tower- Install/Upgrade </v>
          </cell>
        </row>
        <row r="54">
          <cell r="B54" t="str">
            <v>Cooling</v>
          </cell>
          <cell r="C54" t="str">
            <v xml:space="preserve">   Distribution System/Ducts- Balance </v>
          </cell>
        </row>
        <row r="55">
          <cell r="B55" t="str">
            <v>Cooling</v>
          </cell>
          <cell r="C55" t="str">
            <v xml:space="preserve">   Indoor Temperature Sensors- Install/Upgrade/Repair </v>
          </cell>
        </row>
        <row r="56">
          <cell r="B56" t="str">
            <v>Cooling</v>
          </cell>
          <cell r="C56" t="str">
            <v xml:space="preserve">   Outdoor Temperature Sensors- Install/Upgrade/Repair </v>
          </cell>
        </row>
        <row r="57">
          <cell r="B57" t="str">
            <v>Cooling</v>
          </cell>
          <cell r="C57" t="str">
            <v xml:space="preserve">   PTAC (thru-wall A/C)- Install/Upgrade/Repair </v>
          </cell>
        </row>
        <row r="58">
          <cell r="B58" t="str">
            <v>Cooling</v>
          </cell>
          <cell r="C58" t="str">
            <v xml:space="preserve">   RTU (Roof-top unit)- Install/Upgrade </v>
          </cell>
        </row>
        <row r="59">
          <cell r="B59" t="str">
            <v>Cooling</v>
          </cell>
          <cell r="C59" t="str">
            <v xml:space="preserve">   Split System A/C- Install/Upgrade/Repair </v>
          </cell>
        </row>
        <row r="60">
          <cell r="B60" t="str">
            <v>Cooling</v>
          </cell>
          <cell r="C60" t="str">
            <v xml:space="preserve">   Thermostat/Cooling System Temperature Setting- Increase/Adjust </v>
          </cell>
        </row>
        <row r="61">
          <cell r="B61" t="str">
            <v>Cooling</v>
          </cell>
          <cell r="C61" t="str">
            <v xml:space="preserve">   Window A/C Unit- Install/Upgrade/Repair </v>
          </cell>
        </row>
        <row r="62">
          <cell r="B62" t="str">
            <v>Cooling</v>
          </cell>
          <cell r="C62" t="str">
            <v xml:space="preserve">   Other Cooling Improvement </v>
          </cell>
        </row>
        <row r="63">
          <cell r="C63" t="str">
            <v xml:space="preserve">DOMESTIC HOT WATER </v>
          </cell>
        </row>
        <row r="64">
          <cell r="B64" t="str">
            <v>Domestic Hot Water</v>
          </cell>
          <cell r="C64" t="str">
            <v xml:space="preserve">   Condensing Water Heater- Install/Upgrade </v>
          </cell>
        </row>
        <row r="65">
          <cell r="B65" t="str">
            <v>Domestic Hot Water</v>
          </cell>
          <cell r="C65" t="str">
            <v xml:space="preserve">   Controls- Install/Upgrade </v>
          </cell>
        </row>
        <row r="66">
          <cell r="B66" t="str">
            <v>Domestic Hot Water</v>
          </cell>
          <cell r="C66" t="str">
            <v xml:space="preserve">   Controls- Tune/Calibrate </v>
          </cell>
        </row>
        <row r="67">
          <cell r="B67" t="str">
            <v>Domestic Hot Water</v>
          </cell>
          <cell r="C67" t="str">
            <v xml:space="preserve">   Flue Damper- Install/Upgrade/Repair </v>
          </cell>
        </row>
        <row r="68">
          <cell r="B68" t="str">
            <v>Domestic Hot Water</v>
          </cell>
          <cell r="C68" t="str">
            <v xml:space="preserve">   Heat Exchanger- Install/Upgrade/Repair </v>
          </cell>
        </row>
        <row r="69">
          <cell r="B69" t="str">
            <v>Domestic Hot Water</v>
          </cell>
          <cell r="C69" t="str">
            <v xml:space="preserve">   Heat Pump- Install/Upgrade/Repair </v>
          </cell>
        </row>
        <row r="70">
          <cell r="B70" t="str">
            <v>Domestic Hot Water</v>
          </cell>
          <cell r="C70" t="str">
            <v xml:space="preserve">   Mixing Valve Temperature Setting- Reduce/Adjust </v>
          </cell>
        </row>
        <row r="71">
          <cell r="B71" t="str">
            <v>Domestic Hot Water</v>
          </cell>
          <cell r="C71" t="str">
            <v xml:space="preserve">   Mixing Valve- Install/Upgrade </v>
          </cell>
        </row>
        <row r="72">
          <cell r="B72" t="str">
            <v>Domestic Hot Water</v>
          </cell>
          <cell r="C72" t="str">
            <v xml:space="preserve">   Pipes/Distribution System- Balance </v>
          </cell>
        </row>
        <row r="73">
          <cell r="B73" t="str">
            <v>Domestic Hot Water</v>
          </cell>
          <cell r="C73" t="str">
            <v xml:space="preserve">   Pipes/Distribution System- Insulate </v>
          </cell>
        </row>
        <row r="74">
          <cell r="B74" t="str">
            <v>Domestic Hot Water</v>
          </cell>
          <cell r="C74" t="str">
            <v xml:space="preserve">   Pipes- Repair/Fix Leaks </v>
          </cell>
        </row>
        <row r="75">
          <cell r="B75" t="str">
            <v>Domestic Hot Water</v>
          </cell>
          <cell r="C75" t="str">
            <v xml:space="preserve">   Recirculation Temperature Setpoint- Reduce/Adjust </v>
          </cell>
        </row>
        <row r="76">
          <cell r="B76" t="str">
            <v>Domestic Hot Water</v>
          </cell>
          <cell r="C76" t="str">
            <v xml:space="preserve">   Temperature Sensors- Install </v>
          </cell>
        </row>
        <row r="77">
          <cell r="B77" t="str">
            <v>Domestic Hot Water</v>
          </cell>
          <cell r="C77" t="str">
            <v xml:space="preserve">   Temperature Setting- Reduce/Adjust </v>
          </cell>
        </row>
        <row r="78">
          <cell r="B78" t="str">
            <v>Domestic Hot Water</v>
          </cell>
          <cell r="C78" t="str">
            <v xml:space="preserve">   Water Heater- Convert Fuel Type </v>
          </cell>
        </row>
        <row r="79">
          <cell r="B79" t="str">
            <v>Domestic Hot Water</v>
          </cell>
          <cell r="C79" t="str">
            <v xml:space="preserve">   Water Heater- Install Dedicated Water Heater </v>
          </cell>
        </row>
        <row r="80">
          <cell r="B80" t="str">
            <v>Domestic Hot Water</v>
          </cell>
          <cell r="C80" t="str">
            <v xml:space="preserve">   Water Heater- Install/Upgrade </v>
          </cell>
        </row>
        <row r="81">
          <cell r="B81" t="str">
            <v>Domestic Hot Water</v>
          </cell>
          <cell r="C81" t="str">
            <v xml:space="preserve">   Water Heater- Repair/Clean/Tune/Calibrate </v>
          </cell>
        </row>
        <row r="82">
          <cell r="B82" t="str">
            <v>Domestic Hot Water</v>
          </cell>
          <cell r="C82" t="str">
            <v xml:space="preserve">   Other Domestic Hot Water Improvement </v>
          </cell>
        </row>
        <row r="83">
          <cell r="C83" t="str">
            <v xml:space="preserve">WATER </v>
          </cell>
        </row>
        <row r="84">
          <cell r="B84" t="str">
            <v>Water</v>
          </cell>
          <cell r="C84" t="str">
            <v xml:space="preserve">   Irrigation Conservation System -Install/Upgrade </v>
          </cell>
        </row>
        <row r="85">
          <cell r="B85" t="str">
            <v>Water</v>
          </cell>
          <cell r="C85" t="str">
            <v xml:space="preserve">   Leaks- Repair</v>
          </cell>
        </row>
        <row r="86">
          <cell r="B86" t="str">
            <v>Water</v>
          </cell>
          <cell r="C86" t="str">
            <v xml:space="preserve">   Low Flush Toilets- Install </v>
          </cell>
        </row>
        <row r="87">
          <cell r="B87" t="str">
            <v>Water</v>
          </cell>
          <cell r="C87" t="str">
            <v xml:space="preserve">   Low-Flow Faucets/Showerheads- Install </v>
          </cell>
        </row>
        <row r="88">
          <cell r="B88" t="str">
            <v>Water</v>
          </cell>
          <cell r="C88" t="str">
            <v xml:space="preserve">   Water Conserving Fixtures- Install </v>
          </cell>
        </row>
        <row r="89">
          <cell r="B89" t="str">
            <v>Water</v>
          </cell>
          <cell r="C89" t="str">
            <v xml:space="preserve">   Other Water Improvement </v>
          </cell>
        </row>
        <row r="90">
          <cell r="C90" t="str">
            <v xml:space="preserve">VENTILATION </v>
          </cell>
        </row>
        <row r="91">
          <cell r="B91" t="str">
            <v>Ventilation</v>
          </cell>
          <cell r="C91" t="str">
            <v xml:space="preserve">   AHU (Air Handling Unit)- Install/Upgrade </v>
          </cell>
        </row>
        <row r="92">
          <cell r="B92" t="str">
            <v>Ventilation</v>
          </cell>
          <cell r="C92" t="str">
            <v xml:space="preserve">   AHU (Air Handling Unit)- Repair/Clean </v>
          </cell>
        </row>
        <row r="93">
          <cell r="B93" t="str">
            <v>Ventilation</v>
          </cell>
          <cell r="C93" t="str">
            <v xml:space="preserve">   Air Handler Fan- Repair/Upgrade </v>
          </cell>
        </row>
        <row r="94">
          <cell r="B94" t="str">
            <v>Ventilation</v>
          </cell>
          <cell r="C94" t="str">
            <v xml:space="preserve">   Boiler Room Ventilation- Improve </v>
          </cell>
        </row>
        <row r="95">
          <cell r="B95" t="str">
            <v>Ventilation</v>
          </cell>
          <cell r="C95" t="str">
            <v xml:space="preserve">   Electronic Dampers- Install/Upgrade </v>
          </cell>
        </row>
        <row r="96">
          <cell r="B96" t="str">
            <v>Ventilation</v>
          </cell>
          <cell r="C96" t="str">
            <v xml:space="preserve">   Ducts/Distribution System- Balance </v>
          </cell>
        </row>
        <row r="97">
          <cell r="B97" t="str">
            <v>Ventilation</v>
          </cell>
          <cell r="C97" t="str">
            <v xml:space="preserve">   Ducts- Insulate </v>
          </cell>
        </row>
        <row r="98">
          <cell r="B98" t="str">
            <v>Ventilation</v>
          </cell>
          <cell r="C98" t="str">
            <v xml:space="preserve">   Ducts- Repair/Clean/Seal </v>
          </cell>
        </row>
        <row r="99">
          <cell r="B99" t="str">
            <v>Ventilation</v>
          </cell>
          <cell r="C99" t="str">
            <v xml:space="preserve">   Economizer Control- Install/Upgrade </v>
          </cell>
        </row>
        <row r="100">
          <cell r="B100" t="str">
            <v>Ventilation</v>
          </cell>
          <cell r="C100" t="str">
            <v xml:space="preserve">   Economizer- Install/Upgrade </v>
          </cell>
        </row>
        <row r="101">
          <cell r="B101" t="str">
            <v>Ventilation</v>
          </cell>
          <cell r="C101" t="str">
            <v xml:space="preserve">   Exhaust Fan- Install/Upgrade </v>
          </cell>
        </row>
        <row r="102">
          <cell r="B102" t="str">
            <v>Ventilation</v>
          </cell>
          <cell r="C102" t="str">
            <v xml:space="preserve">   Fans- Install/Upgrade </v>
          </cell>
        </row>
        <row r="103">
          <cell r="B103" t="str">
            <v>Ventilation</v>
          </cell>
          <cell r="C103" t="str">
            <v xml:space="preserve">   Fans- Repair </v>
          </cell>
        </row>
        <row r="104">
          <cell r="B104" t="str">
            <v>Ventilation</v>
          </cell>
          <cell r="C104" t="str">
            <v xml:space="preserve">   Flow Rate/CFM- Reduce </v>
          </cell>
        </row>
        <row r="105">
          <cell r="B105" t="str">
            <v>Ventilation</v>
          </cell>
          <cell r="C105" t="str">
            <v xml:space="preserve">   Heat or Energy Recovery Ventilatior (HRV/ERV)- Install/Upgrade </v>
          </cell>
        </row>
        <row r="106">
          <cell r="B106" t="str">
            <v>Ventilation</v>
          </cell>
          <cell r="C106" t="str">
            <v xml:space="preserve">   Roof Fans- Install/Upgrade </v>
          </cell>
        </row>
        <row r="107">
          <cell r="B107" t="str">
            <v>Ventilation</v>
          </cell>
          <cell r="C107" t="str">
            <v xml:space="preserve">   Ventilation System Controls- Install/Upgrade </v>
          </cell>
        </row>
        <row r="108">
          <cell r="B108" t="str">
            <v>Ventilation</v>
          </cell>
          <cell r="C108" t="str">
            <v xml:space="preserve">   Ventilation System Controls- Tune/Calibrate </v>
          </cell>
        </row>
        <row r="109">
          <cell r="B109" t="str">
            <v>Ventilation</v>
          </cell>
          <cell r="C109" t="str">
            <v xml:space="preserve">   Vents/Registers- Clean </v>
          </cell>
        </row>
        <row r="110">
          <cell r="B110" t="str">
            <v>Ventilation</v>
          </cell>
          <cell r="C110" t="str">
            <v xml:space="preserve">   Vents/Registers- Install/Upgrade  </v>
          </cell>
        </row>
        <row r="111">
          <cell r="B111" t="str">
            <v>Ventilation</v>
          </cell>
          <cell r="C111" t="str">
            <v xml:space="preserve">   VFD Exhaust Fan- Install/Upgrade/Repair </v>
          </cell>
        </row>
        <row r="112">
          <cell r="B112" t="str">
            <v>Ventilation</v>
          </cell>
          <cell r="C112" t="str">
            <v xml:space="preserve">   VFD Motor- Install/Upgrade/Repair </v>
          </cell>
        </row>
        <row r="113">
          <cell r="B113" t="str">
            <v>Ventilation</v>
          </cell>
          <cell r="C113" t="str">
            <v xml:space="preserve">   Other Ventilation Measure </v>
          </cell>
        </row>
        <row r="114">
          <cell r="C114" t="str">
            <v xml:space="preserve">BUILDING ENCLOSURE </v>
          </cell>
        </row>
        <row r="115">
          <cell r="B115" t="str">
            <v>Building Enclosure</v>
          </cell>
          <cell r="C115" t="str">
            <v xml:space="preserve">   Apartment Exhaust Grilles- Air-Seal </v>
          </cell>
        </row>
        <row r="116">
          <cell r="B116" t="str">
            <v>Building Enclosure</v>
          </cell>
          <cell r="C116" t="str">
            <v xml:space="preserve">   Building- Air Seal/Weatherstrip </v>
          </cell>
        </row>
        <row r="117">
          <cell r="B117" t="str">
            <v>Building Enclosure</v>
          </cell>
          <cell r="C117" t="str">
            <v xml:space="preserve">   Building- Insulate </v>
          </cell>
        </row>
        <row r="118">
          <cell r="B118" t="str">
            <v>Building Enclosure</v>
          </cell>
          <cell r="C118" t="str">
            <v xml:space="preserve">   Door- Air Seal/Weatherstrip/Replace </v>
          </cell>
        </row>
        <row r="119">
          <cell r="B119" t="str">
            <v>Building Enclosure</v>
          </cell>
          <cell r="C119" t="str">
            <v xml:space="preserve">   In-unit Air Conditioner- Air Seal/Insulate </v>
          </cell>
        </row>
        <row r="120">
          <cell r="B120" t="str">
            <v>Building Enclosure</v>
          </cell>
          <cell r="C120" t="str">
            <v xml:space="preserve">   Leaking Roof/Wall/Floor- Fix </v>
          </cell>
        </row>
        <row r="121">
          <cell r="B121" t="str">
            <v>Building Enclosure</v>
          </cell>
          <cell r="C121" t="str">
            <v xml:space="preserve">   Roof/Attic- Air Seal </v>
          </cell>
        </row>
        <row r="122">
          <cell r="B122" t="str">
            <v>Building Enclosure</v>
          </cell>
          <cell r="C122" t="str">
            <v xml:space="preserve">   Roof/Attic- Insulate </v>
          </cell>
        </row>
        <row r="123">
          <cell r="B123" t="str">
            <v>Building Enclosure</v>
          </cell>
          <cell r="C123" t="str">
            <v xml:space="preserve">   Storm Window- Install </v>
          </cell>
        </row>
        <row r="124">
          <cell r="B124" t="str">
            <v>Building Enclosure</v>
          </cell>
          <cell r="C124" t="str">
            <v xml:space="preserve">   Wall- Air Seal </v>
          </cell>
        </row>
        <row r="125">
          <cell r="B125" t="str">
            <v>Building Enclosure</v>
          </cell>
          <cell r="C125" t="str">
            <v xml:space="preserve">   Wall- Insulate </v>
          </cell>
        </row>
        <row r="126">
          <cell r="B126" t="str">
            <v>Building Enclosure</v>
          </cell>
          <cell r="C126" t="str">
            <v xml:space="preserve">   Window- Air Seal/Weatherstrip </v>
          </cell>
        </row>
        <row r="127">
          <cell r="B127" t="str">
            <v>Building Enclosure</v>
          </cell>
          <cell r="C127" t="str">
            <v xml:space="preserve">   Window- Repair </v>
          </cell>
        </row>
        <row r="128">
          <cell r="B128" t="str">
            <v>Building Enclosure</v>
          </cell>
          <cell r="C128" t="str">
            <v xml:space="preserve">   Window- Replace </v>
          </cell>
        </row>
        <row r="129">
          <cell r="B129" t="str">
            <v>Building Enclosure</v>
          </cell>
          <cell r="C129" t="str">
            <v xml:space="preserve">   Other Building Enclosure Improvement </v>
          </cell>
        </row>
        <row r="130">
          <cell r="C130" t="str">
            <v xml:space="preserve">LIGHTING </v>
          </cell>
        </row>
        <row r="131">
          <cell r="B131" t="str">
            <v>Lighting</v>
          </cell>
          <cell r="C131" t="str">
            <v xml:space="preserve">   Bi-Level Lighting- Install </v>
          </cell>
        </row>
        <row r="132">
          <cell r="B132" t="str">
            <v>Lighting</v>
          </cell>
          <cell r="C132" t="str">
            <v xml:space="preserve">   Building Ligthing- Upgrade </v>
          </cell>
        </row>
        <row r="133">
          <cell r="B133" t="str">
            <v>Lighting</v>
          </cell>
          <cell r="C133" t="str">
            <v xml:space="preserve">   Commercial Space Lighting- Upgrade </v>
          </cell>
        </row>
        <row r="134">
          <cell r="B134" t="str">
            <v>Lighting</v>
          </cell>
          <cell r="C134" t="str">
            <v xml:space="preserve">   Common Area Lighting- Upgrade </v>
          </cell>
        </row>
        <row r="135">
          <cell r="B135" t="str">
            <v>Lighting</v>
          </cell>
          <cell r="C135" t="str">
            <v xml:space="preserve">   Exterior Lighting- Upgrade </v>
          </cell>
        </row>
        <row r="136">
          <cell r="B136" t="str">
            <v>Lighting</v>
          </cell>
          <cell r="C136" t="str">
            <v xml:space="preserve">   In-Unit Lighting- Upgrade </v>
          </cell>
        </row>
        <row r="137">
          <cell r="B137" t="str">
            <v>Lighting</v>
          </cell>
          <cell r="C137" t="str">
            <v xml:space="preserve">   Lighting Controls/Sensors/Timers- Install/Upgrade </v>
          </cell>
        </row>
        <row r="138">
          <cell r="B138" t="str">
            <v>Lighting</v>
          </cell>
          <cell r="C138" t="str">
            <v xml:space="preserve">   Other Lighting Improvement </v>
          </cell>
        </row>
        <row r="139">
          <cell r="C139" t="str">
            <v xml:space="preserve">APPLIANCES </v>
          </cell>
        </row>
        <row r="140">
          <cell r="B140" t="str">
            <v>Appliances</v>
          </cell>
          <cell r="C140" t="str">
            <v xml:space="preserve">   Commercial Kitchen Appliances- Install/Upgrade </v>
          </cell>
        </row>
        <row r="141">
          <cell r="B141" t="str">
            <v>Appliances</v>
          </cell>
          <cell r="C141" t="str">
            <v xml:space="preserve">   Dishwashers- Install/Upgrade </v>
          </cell>
        </row>
        <row r="142">
          <cell r="B142" t="str">
            <v>Appliances</v>
          </cell>
          <cell r="C142" t="str">
            <v xml:space="preserve">   Dryers- Fuel Conversion </v>
          </cell>
        </row>
        <row r="143">
          <cell r="B143" t="str">
            <v>Appliances</v>
          </cell>
          <cell r="C143" t="str">
            <v xml:space="preserve">   Dryers- Install/Upgrade </v>
          </cell>
        </row>
        <row r="144">
          <cell r="B144" t="str">
            <v>Appliances</v>
          </cell>
          <cell r="C144" t="str">
            <v xml:space="preserve">   ENERGY STAR Dishwashers- Install/Upgrade </v>
          </cell>
        </row>
        <row r="145">
          <cell r="B145" t="str">
            <v>Appliances</v>
          </cell>
          <cell r="C145" t="str">
            <v xml:space="preserve">   ENERGY STAR Refrigerators- Install/Upgrade </v>
          </cell>
        </row>
        <row r="146">
          <cell r="B146" t="str">
            <v>Appliances</v>
          </cell>
          <cell r="C146" t="str">
            <v xml:space="preserve">   ENERGY STAR Washing Machines- Install/Upgrade </v>
          </cell>
        </row>
        <row r="147">
          <cell r="B147" t="str">
            <v>Appliances</v>
          </cell>
          <cell r="C147" t="str">
            <v xml:space="preserve">   Refrigerators- Install/Upgrade </v>
          </cell>
        </row>
        <row r="148">
          <cell r="B148" t="str">
            <v>Appliances</v>
          </cell>
          <cell r="C148" t="str">
            <v xml:space="preserve">   Vending Machine Control- Install/Upgrade </v>
          </cell>
        </row>
        <row r="149">
          <cell r="B149" t="str">
            <v>Appliances</v>
          </cell>
          <cell r="C149" t="str">
            <v xml:space="preserve">   Washing Machines- Install/Upgrade </v>
          </cell>
        </row>
        <row r="150">
          <cell r="B150" t="str">
            <v>Appliances</v>
          </cell>
          <cell r="C150" t="str">
            <v xml:space="preserve">   Other Appliance Improvement </v>
          </cell>
        </row>
        <row r="151">
          <cell r="C151" t="str">
            <v xml:space="preserve">PUMPS/MOTORS </v>
          </cell>
        </row>
        <row r="152">
          <cell r="B152" t="str">
            <v>Pumps/Motors</v>
          </cell>
          <cell r="C152" t="str">
            <v xml:space="preserve">   Cooling Pumps- Install/Upgrade </v>
          </cell>
        </row>
        <row r="153">
          <cell r="B153" t="str">
            <v>Pumps/Motors</v>
          </cell>
          <cell r="C153" t="str">
            <v xml:space="preserve">   Heating Pumps- Install/Upgrade </v>
          </cell>
        </row>
        <row r="154">
          <cell r="B154" t="str">
            <v>Pumps/Motors</v>
          </cell>
          <cell r="C154" t="str">
            <v xml:space="preserve">   High-Efficiency/VFD Pumps/Motors-Install </v>
          </cell>
        </row>
        <row r="155">
          <cell r="B155" t="str">
            <v>Pumps/Motors</v>
          </cell>
          <cell r="C155" t="str">
            <v xml:space="preserve">   Pump/Motor Controls- Upgrade </v>
          </cell>
        </row>
        <row r="156">
          <cell r="B156" t="str">
            <v>Pumps/Motors</v>
          </cell>
          <cell r="C156" t="str">
            <v xml:space="preserve">   Pumps/Motors- Install/Upgrade </v>
          </cell>
        </row>
        <row r="157">
          <cell r="B157" t="str">
            <v>Pumps/Motors</v>
          </cell>
          <cell r="C157" t="str">
            <v xml:space="preserve">   Pumps/Motors- Repair </v>
          </cell>
        </row>
        <row r="158">
          <cell r="B158" t="str">
            <v>Pumps/Motors</v>
          </cell>
          <cell r="C158" t="str">
            <v xml:space="preserve">   Water Booster Pumps- Install/Upgrade </v>
          </cell>
        </row>
        <row r="159">
          <cell r="B159" t="str">
            <v>Pumps/Motors</v>
          </cell>
          <cell r="C159" t="str">
            <v xml:space="preserve">   Other Pump/Motor Improvement </v>
          </cell>
        </row>
        <row r="160">
          <cell r="C160" t="str">
            <v>On-Site Generation</v>
          </cell>
        </row>
        <row r="161">
          <cell r="B161" t="str">
            <v>On-Site Generation</v>
          </cell>
          <cell r="C161" t="str">
            <v xml:space="preserve">   Feasability Assessment </v>
          </cell>
        </row>
        <row r="162">
          <cell r="B162" t="str">
            <v>On-Site Generation</v>
          </cell>
          <cell r="C162" t="str">
            <v xml:space="preserve">   Solar PV- Install </v>
          </cell>
        </row>
        <row r="163">
          <cell r="B163" t="str">
            <v>On-Site Generation</v>
          </cell>
          <cell r="C163" t="str">
            <v xml:space="preserve">   Solar Thermal- Install </v>
          </cell>
        </row>
        <row r="164">
          <cell r="B164" t="str">
            <v>On-Site Generation</v>
          </cell>
          <cell r="C164" t="str">
            <v xml:space="preserve">   Wind Turbine- Install </v>
          </cell>
        </row>
        <row r="165">
          <cell r="B165" t="str">
            <v>On-Site Generation</v>
          </cell>
          <cell r="C165" t="str">
            <v xml:space="preserve">   Other Renewable Energy Improvement </v>
          </cell>
        </row>
        <row r="166">
          <cell r="C166" t="str">
            <v xml:space="preserve">    Cogeneration System- Install  </v>
          </cell>
        </row>
        <row r="167">
          <cell r="B167" t="str">
            <v>Operations and Maintenance</v>
          </cell>
          <cell r="C167" t="str">
            <v>OPERATIONS AND MAINTENANCE</v>
          </cell>
        </row>
        <row r="168">
          <cell r="B168" t="str">
            <v>Operations and Maintenance</v>
          </cell>
          <cell r="C168" t="str">
            <v xml:space="preserve">   Building O&amp;M Schedule- Implement </v>
          </cell>
        </row>
        <row r="169">
          <cell r="B169" t="str">
            <v>Operations and Maintenance</v>
          </cell>
          <cell r="C169" t="str">
            <v xml:space="preserve">   Building Staff Energy Education- Conduct </v>
          </cell>
        </row>
        <row r="170">
          <cell r="B170" t="str">
            <v>Operations and Maintenance</v>
          </cell>
          <cell r="C170" t="str">
            <v xml:space="preserve">   Preventative Maintenance Schedule- Implement </v>
          </cell>
        </row>
        <row r="171">
          <cell r="B171" t="str">
            <v>Operations and Maintenance</v>
          </cell>
          <cell r="C171" t="str">
            <v xml:space="preserve">   Tenant/Occupant Energy Education- Conduct </v>
          </cell>
        </row>
        <row r="172">
          <cell r="B172" t="str">
            <v>Operations and Maintenance</v>
          </cell>
          <cell r="C172" t="str">
            <v xml:space="preserve">   Other O&amp;M Improvement </v>
          </cell>
        </row>
        <row r="173">
          <cell r="B173" t="str">
            <v>Non-Energy Saving</v>
          </cell>
          <cell r="C173" t="str">
            <v xml:space="preserve">NON-ENERGY SAVING </v>
          </cell>
        </row>
        <row r="174">
          <cell r="B174" t="str">
            <v>Non-Energy Saving</v>
          </cell>
          <cell r="C174" t="str">
            <v xml:space="preserve">   CO Monitors- Install/Upgrade </v>
          </cell>
        </row>
        <row r="175">
          <cell r="B175" t="str">
            <v>Non-Energy Saving</v>
          </cell>
          <cell r="C175" t="str">
            <v xml:space="preserve">   Energy Audit- Conduct </v>
          </cell>
        </row>
        <row r="176">
          <cell r="B176" t="str">
            <v>Non-Energy Saving</v>
          </cell>
          <cell r="C176" t="str">
            <v xml:space="preserve">   Energy Benchmark- Conduct </v>
          </cell>
        </row>
        <row r="177">
          <cell r="B177" t="str">
            <v>Non-Energy Saving</v>
          </cell>
          <cell r="C177" t="str">
            <v xml:space="preserve">   Energy Disclosure Law- Achieve Compliance </v>
          </cell>
        </row>
        <row r="178">
          <cell r="B178" t="str">
            <v>Non-Energy Saving</v>
          </cell>
          <cell r="C178" t="str">
            <v xml:space="preserve">   Energy Supplier Tariff- Change </v>
          </cell>
        </row>
        <row r="179">
          <cell r="B179" t="str">
            <v>Non-Energy Saving</v>
          </cell>
          <cell r="C179" t="str">
            <v xml:space="preserve">   Smoke Detectors- Install/Upgrade </v>
          </cell>
        </row>
        <row r="180">
          <cell r="B180" t="str">
            <v>Non-Energy Saving</v>
          </cell>
          <cell r="C180" t="str">
            <v xml:space="preserve">   Other Non-Energy Saving Improvement </v>
          </cell>
        </row>
        <row r="181">
          <cell r="B181" t="str">
            <v>Other</v>
          </cell>
          <cell r="C181" t="str">
            <v xml:space="preserve">OTHER </v>
          </cell>
        </row>
        <row r="182">
          <cell r="B182" t="str">
            <v>Other</v>
          </cell>
          <cell r="C182" t="str">
            <v xml:space="preserve">    Elevator- Reduce Operating Hours  </v>
          </cell>
        </row>
        <row r="183">
          <cell r="B183" t="str">
            <v>Other</v>
          </cell>
          <cell r="C183" t="str">
            <v xml:space="preserve">    Elevator- Reduce Operating Hours  </v>
          </cell>
        </row>
        <row r="184">
          <cell r="B184" t="str">
            <v>Other</v>
          </cell>
          <cell r="C184" t="str">
            <v xml:space="preserve">    Other  </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roup 1"/>
      <sheetName val="Base Calc"/>
      <sheetName val="Lowrise Indoor Water Use"/>
      <sheetName val="Lowrise Wastewater Use"/>
      <sheetName val="Summary D+C"/>
      <sheetName val="Summary O+M"/>
      <sheetName val="Summary ND"/>
    </sheetNames>
    <sheetDataSet>
      <sheetData sheetId="0">
        <row r="44">
          <cell r="C44" t="str">
            <v>Toilet (male)</v>
          </cell>
        </row>
        <row r="45">
          <cell r="C45" t="str">
            <v>Toilet (female)</v>
          </cell>
        </row>
        <row r="46">
          <cell r="C46" t="str">
            <v>Urinal</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nder Validation"/>
      <sheetName val="Check Errors"/>
      <sheetName val="QC Ranges"/>
      <sheetName val="EWEMQC"/>
      <sheetName val="Input-Property"/>
      <sheetName val="Input-Utilities"/>
      <sheetName val="Input-WaterCalc"/>
      <sheetName val="Input-Solar"/>
      <sheetName val="Input-EWEMs"/>
      <sheetName val="Assumptions"/>
      <sheetName val="DB-Loans"/>
      <sheetName val="DB-Properties"/>
      <sheetName val="DB-Utilities"/>
      <sheetName val="DB-InUnitUtilities"/>
      <sheetName val="DB-WaterCalc"/>
      <sheetName val="DB-Solar"/>
      <sheetName val="DB-EWEM"/>
      <sheetName val="DB-EWEMAdjusted"/>
      <sheetName val="Report-Utilities"/>
      <sheetName val="Report-EWEMCostSavings"/>
      <sheetName val="Report-EWEMConsSavings"/>
      <sheetName val="Dropdowns"/>
      <sheetName val="Reference-MeasureList"/>
      <sheetName val="Reference-MeasureList EULs"/>
      <sheetName val="MeasureList"/>
      <sheetName val="4099h Aug18 V2 - mock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K34"/>
  <sheetViews>
    <sheetView showGridLines="0" tabSelected="1" zoomScaleNormal="100" workbookViewId="0">
      <selection activeCell="C4" sqref="C4:K4"/>
    </sheetView>
  </sheetViews>
  <sheetFormatPr defaultColWidth="9.1796875" defaultRowHeight="14.5" x14ac:dyDescent="0.35"/>
  <cols>
    <col min="1" max="2" width="2.453125" style="10" customWidth="1"/>
    <col min="3" max="3" width="3.453125" style="10" customWidth="1"/>
    <col min="4" max="4" width="26.1796875" style="10" customWidth="1"/>
    <col min="5" max="9" width="9.1796875" style="10"/>
    <col min="10" max="10" width="14.453125" style="10" customWidth="1"/>
    <col min="11" max="11" width="13.1796875" style="10" customWidth="1"/>
    <col min="12" max="12" width="4" style="10" customWidth="1"/>
    <col min="13" max="16384" width="9.1796875" style="10"/>
  </cols>
  <sheetData>
    <row r="1" spans="1:11" ht="23.25" customHeight="1" x14ac:dyDescent="0.35">
      <c r="A1" s="7" t="s">
        <v>333</v>
      </c>
      <c r="B1" s="8"/>
      <c r="C1" s="9"/>
      <c r="D1" s="9"/>
      <c r="E1" s="9"/>
      <c r="F1" s="9"/>
      <c r="G1" s="9"/>
      <c r="H1" s="9"/>
      <c r="I1" s="9"/>
    </row>
    <row r="2" spans="1:11" ht="23.25" customHeight="1" x14ac:dyDescent="0.35">
      <c r="A2" s="7"/>
      <c r="B2" s="8"/>
      <c r="C2" s="9"/>
      <c r="D2" s="9"/>
      <c r="E2" s="9"/>
      <c r="F2" s="9"/>
      <c r="G2" s="9"/>
      <c r="H2" s="9"/>
      <c r="I2" s="9"/>
    </row>
    <row r="3" spans="1:11" ht="23.25" customHeight="1" x14ac:dyDescent="0.35">
      <c r="A3" s="7"/>
      <c r="B3" s="8"/>
      <c r="C3" s="9"/>
      <c r="D3" s="9"/>
      <c r="E3" s="9"/>
      <c r="F3" s="9"/>
      <c r="G3" s="9"/>
      <c r="H3" s="9"/>
      <c r="I3" s="9"/>
    </row>
    <row r="4" spans="1:11" ht="48.75" customHeight="1" x14ac:dyDescent="0.6">
      <c r="C4" s="385" t="s">
        <v>349</v>
      </c>
      <c r="D4" s="385"/>
      <c r="E4" s="385"/>
      <c r="F4" s="385"/>
      <c r="G4" s="385"/>
      <c r="H4" s="385"/>
      <c r="I4" s="385"/>
      <c r="J4" s="385"/>
      <c r="K4" s="385"/>
    </row>
    <row r="5" spans="1:11" ht="25.5" customHeight="1" x14ac:dyDescent="0.5">
      <c r="C5" s="386" t="s">
        <v>467</v>
      </c>
      <c r="D5" s="386"/>
      <c r="E5" s="386"/>
      <c r="F5" s="386"/>
      <c r="G5" s="386"/>
      <c r="H5" s="386"/>
      <c r="I5" s="386"/>
      <c r="J5" s="386"/>
      <c r="K5" s="386"/>
    </row>
    <row r="6" spans="1:11" ht="38.25" customHeight="1" thickBot="1" x14ac:dyDescent="0.4">
      <c r="C6" s="11" t="s">
        <v>0</v>
      </c>
      <c r="D6" s="12"/>
      <c r="E6" s="12"/>
      <c r="F6" s="12"/>
      <c r="G6" s="12"/>
      <c r="H6" s="12"/>
      <c r="I6" s="12"/>
      <c r="J6" s="12"/>
      <c r="K6" s="12"/>
    </row>
    <row r="7" spans="1:11" s="13" customFormat="1" ht="14" customHeight="1" x14ac:dyDescent="0.35"/>
    <row r="8" spans="1:11" s="13" customFormat="1" ht="31.5" customHeight="1" x14ac:dyDescent="0.35">
      <c r="D8" s="14" t="s">
        <v>1</v>
      </c>
      <c r="E8" s="387" t="s">
        <v>324</v>
      </c>
      <c r="F8" s="388"/>
      <c r="G8" s="388"/>
      <c r="H8" s="388"/>
      <c r="I8" s="388"/>
      <c r="J8" s="388"/>
      <c r="K8" s="389"/>
    </row>
    <row r="9" spans="1:11" s="13" customFormat="1" ht="31.5" customHeight="1" x14ac:dyDescent="0.35">
      <c r="D9" s="15" t="s">
        <v>180</v>
      </c>
      <c r="E9" s="387" t="s">
        <v>325</v>
      </c>
      <c r="F9" s="388"/>
      <c r="G9" s="388"/>
      <c r="H9" s="388"/>
      <c r="I9" s="388"/>
      <c r="J9" s="388"/>
      <c r="K9" s="389"/>
    </row>
    <row r="10" spans="1:11" s="13" customFormat="1" ht="18" customHeight="1" x14ac:dyDescent="0.35">
      <c r="D10" s="16" t="s">
        <v>129</v>
      </c>
      <c r="E10" s="384" t="s">
        <v>326</v>
      </c>
      <c r="F10" s="384"/>
      <c r="G10" s="384"/>
      <c r="H10" s="384"/>
      <c r="I10" s="384"/>
      <c r="J10" s="384"/>
      <c r="K10" s="384"/>
    </row>
    <row r="11" spans="1:11" s="13" customFormat="1" ht="18" customHeight="1" x14ac:dyDescent="0.35">
      <c r="D11" s="16" t="s">
        <v>216</v>
      </c>
      <c r="E11" s="384"/>
      <c r="F11" s="384"/>
      <c r="G11" s="384"/>
      <c r="H11" s="384"/>
      <c r="I11" s="384"/>
      <c r="J11" s="384"/>
      <c r="K11" s="384"/>
    </row>
    <row r="12" spans="1:11" s="13" customFormat="1" ht="18" customHeight="1" x14ac:dyDescent="0.35">
      <c r="D12" s="16" t="s">
        <v>430</v>
      </c>
      <c r="E12" s="384"/>
      <c r="F12" s="384"/>
      <c r="G12" s="384"/>
      <c r="H12" s="384"/>
      <c r="I12" s="384"/>
      <c r="J12" s="384"/>
      <c r="K12" s="384"/>
    </row>
    <row r="13" spans="1:11" s="13" customFormat="1" ht="18" customHeight="1" x14ac:dyDescent="0.35">
      <c r="D13" s="16" t="s">
        <v>431</v>
      </c>
      <c r="E13" s="384"/>
      <c r="F13" s="384"/>
      <c r="G13" s="384"/>
      <c r="H13" s="384"/>
      <c r="I13" s="384"/>
      <c r="J13" s="384"/>
      <c r="K13" s="384"/>
    </row>
    <row r="14" spans="1:11" s="13" customFormat="1" ht="18" customHeight="1" x14ac:dyDescent="0.35">
      <c r="D14" s="16" t="s">
        <v>130</v>
      </c>
      <c r="E14" s="384"/>
      <c r="F14" s="384"/>
      <c r="G14" s="384"/>
      <c r="H14" s="384"/>
      <c r="I14" s="384"/>
      <c r="J14" s="384"/>
      <c r="K14" s="384"/>
    </row>
    <row r="15" spans="1:11" s="13" customFormat="1" ht="18" hidden="1" customHeight="1" x14ac:dyDescent="0.35">
      <c r="D15" s="16" t="s">
        <v>7</v>
      </c>
      <c r="E15" s="384"/>
      <c r="F15" s="384"/>
      <c r="G15" s="384"/>
      <c r="H15" s="384"/>
      <c r="I15" s="384"/>
      <c r="J15" s="384"/>
      <c r="K15" s="384"/>
    </row>
    <row r="16" spans="1:11" s="13" customFormat="1" ht="18" hidden="1" customHeight="1" x14ac:dyDescent="0.35">
      <c r="D16" s="17"/>
      <c r="E16" s="384" t="s">
        <v>327</v>
      </c>
      <c r="F16" s="384"/>
      <c r="G16" s="384"/>
      <c r="H16" s="384"/>
      <c r="I16" s="384"/>
      <c r="J16" s="384"/>
      <c r="K16" s="384"/>
    </row>
    <row r="17" spans="2:11" s="13" customFormat="1" ht="18" hidden="1" customHeight="1" x14ac:dyDescent="0.35">
      <c r="D17" s="17"/>
      <c r="E17" s="384"/>
      <c r="F17" s="384"/>
      <c r="G17" s="384"/>
      <c r="H17" s="384"/>
      <c r="I17" s="384"/>
      <c r="J17" s="384"/>
      <c r="K17" s="384"/>
    </row>
    <row r="18" spans="2:11" s="13" customFormat="1" ht="18" hidden="1" customHeight="1" x14ac:dyDescent="0.35">
      <c r="D18" s="17"/>
      <c r="E18" s="384"/>
      <c r="F18" s="384"/>
      <c r="G18" s="384"/>
      <c r="H18" s="384"/>
      <c r="I18" s="384"/>
      <c r="J18" s="384"/>
      <c r="K18" s="384"/>
    </row>
    <row r="19" spans="2:11" s="13" customFormat="1" ht="18" hidden="1" customHeight="1" x14ac:dyDescent="0.35">
      <c r="C19" s="18"/>
      <c r="D19" s="19"/>
      <c r="E19" s="384"/>
      <c r="F19" s="384"/>
      <c r="G19" s="384"/>
      <c r="H19" s="384"/>
      <c r="I19" s="384"/>
      <c r="J19" s="384"/>
      <c r="K19" s="384"/>
    </row>
    <row r="20" spans="2:11" s="13" customFormat="1" ht="14" customHeight="1" x14ac:dyDescent="0.35">
      <c r="C20" s="18"/>
      <c r="D20" s="20"/>
      <c r="E20" s="20"/>
      <c r="F20" s="20"/>
      <c r="G20" s="20"/>
      <c r="H20" s="20"/>
      <c r="I20" s="20"/>
      <c r="J20" s="20"/>
      <c r="K20" s="20"/>
    </row>
    <row r="21" spans="2:11" s="13" customFormat="1" ht="25.5" customHeight="1" thickBot="1" x14ac:dyDescent="0.4">
      <c r="C21" s="11" t="s">
        <v>2</v>
      </c>
      <c r="D21" s="12"/>
      <c r="E21" s="12"/>
      <c r="F21" s="12"/>
      <c r="G21" s="12"/>
      <c r="H21" s="12"/>
      <c r="I21" s="12"/>
      <c r="J21" s="12"/>
      <c r="K21" s="12"/>
    </row>
    <row r="22" spans="2:11" s="13" customFormat="1" ht="15" customHeight="1" x14ac:dyDescent="0.35">
      <c r="C22" s="21"/>
    </row>
    <row r="23" spans="2:11" s="13" customFormat="1" ht="21" customHeight="1" x14ac:dyDescent="0.35">
      <c r="C23" s="22" t="s">
        <v>100</v>
      </c>
    </row>
    <row r="24" spans="2:11" s="23" customFormat="1" ht="22.5" customHeight="1" x14ac:dyDescent="0.3">
      <c r="C24" s="24" t="s">
        <v>3</v>
      </c>
      <c r="D24" s="383" t="s">
        <v>328</v>
      </c>
      <c r="E24" s="383"/>
      <c r="F24" s="383"/>
      <c r="G24" s="383"/>
      <c r="H24" s="383"/>
      <c r="I24" s="383"/>
      <c r="J24" s="383"/>
      <c r="K24" s="383"/>
    </row>
    <row r="25" spans="2:11" s="23" customFormat="1" ht="21" customHeight="1" x14ac:dyDescent="0.3">
      <c r="C25" s="24" t="s">
        <v>4</v>
      </c>
      <c r="D25" s="383" t="s">
        <v>427</v>
      </c>
      <c r="E25" s="383"/>
      <c r="F25" s="383"/>
      <c r="G25" s="383"/>
      <c r="H25" s="383"/>
      <c r="I25" s="383"/>
      <c r="J25" s="383"/>
      <c r="K25" s="383"/>
    </row>
    <row r="26" spans="2:11" s="23" customFormat="1" ht="37.5" customHeight="1" x14ac:dyDescent="0.3">
      <c r="C26" s="24" t="s">
        <v>5</v>
      </c>
      <c r="D26" s="383" t="s">
        <v>428</v>
      </c>
      <c r="E26" s="383"/>
      <c r="F26" s="383"/>
      <c r="G26" s="383"/>
      <c r="H26" s="383"/>
      <c r="I26" s="383"/>
      <c r="J26" s="383"/>
      <c r="K26" s="383"/>
    </row>
    <row r="27" spans="2:11" s="25" customFormat="1" ht="22.5" customHeight="1" x14ac:dyDescent="0.35">
      <c r="C27" s="22" t="s">
        <v>6</v>
      </c>
      <c r="D27" s="26"/>
      <c r="E27" s="26"/>
      <c r="F27" s="26"/>
      <c r="G27" s="26"/>
      <c r="H27" s="26"/>
      <c r="I27" s="26"/>
      <c r="J27" s="26"/>
      <c r="K27" s="26"/>
    </row>
    <row r="28" spans="2:11" s="23" customFormat="1" ht="22.5" customHeight="1" x14ac:dyDescent="0.3">
      <c r="C28" s="24" t="s">
        <v>3</v>
      </c>
      <c r="D28" s="383" t="s">
        <v>329</v>
      </c>
      <c r="E28" s="383"/>
      <c r="F28" s="383"/>
      <c r="G28" s="383"/>
      <c r="H28" s="383"/>
      <c r="I28" s="383"/>
      <c r="J28" s="383"/>
      <c r="K28" s="383"/>
    </row>
    <row r="29" spans="2:11" s="23" customFormat="1" ht="21.75" customHeight="1" x14ac:dyDescent="0.3">
      <c r="C29" s="24" t="s">
        <v>4</v>
      </c>
      <c r="D29" s="383" t="s">
        <v>429</v>
      </c>
      <c r="E29" s="383"/>
      <c r="F29" s="383"/>
      <c r="G29" s="383"/>
      <c r="H29" s="383"/>
      <c r="I29" s="383"/>
      <c r="J29" s="383"/>
      <c r="K29" s="383"/>
    </row>
    <row r="30" spans="2:11" s="23" customFormat="1" ht="24" customHeight="1" x14ac:dyDescent="0.3">
      <c r="B30" s="23" t="s">
        <v>323</v>
      </c>
      <c r="C30" s="24" t="s">
        <v>5</v>
      </c>
      <c r="D30" s="383" t="s">
        <v>330</v>
      </c>
      <c r="E30" s="383"/>
      <c r="F30" s="383"/>
      <c r="G30" s="383"/>
      <c r="H30" s="383"/>
      <c r="I30" s="383"/>
      <c r="J30" s="383"/>
      <c r="K30" s="383"/>
    </row>
    <row r="31" spans="2:11" s="23" customFormat="1" ht="24" customHeight="1" x14ac:dyDescent="0.3">
      <c r="C31" s="24" t="s">
        <v>181</v>
      </c>
      <c r="D31" s="383" t="s">
        <v>318</v>
      </c>
      <c r="E31" s="383"/>
      <c r="F31" s="383"/>
      <c r="G31" s="383"/>
      <c r="H31" s="383"/>
      <c r="I31" s="383"/>
      <c r="J31" s="383"/>
      <c r="K31" s="383"/>
    </row>
    <row r="32" spans="2:11" s="23" customFormat="1" ht="44.25" customHeight="1" x14ac:dyDescent="0.3">
      <c r="C32" s="24" t="s">
        <v>186</v>
      </c>
      <c r="D32" s="383" t="s">
        <v>231</v>
      </c>
      <c r="E32" s="383"/>
      <c r="F32" s="383"/>
      <c r="G32" s="383"/>
      <c r="H32" s="383"/>
      <c r="I32" s="383"/>
      <c r="J32" s="383"/>
      <c r="K32" s="383"/>
    </row>
    <row r="33" spans="3:11" s="23" customFormat="1" ht="24" customHeight="1" x14ac:dyDescent="0.3">
      <c r="C33" s="24"/>
      <c r="D33" s="241"/>
      <c r="E33" s="241"/>
      <c r="F33" s="241"/>
      <c r="G33" s="241"/>
      <c r="H33" s="241"/>
      <c r="I33" s="241"/>
      <c r="J33" s="241"/>
      <c r="K33" s="241"/>
    </row>
    <row r="34" spans="3:11" s="23" customFormat="1" ht="28.5" customHeight="1" x14ac:dyDescent="0.3"/>
  </sheetData>
  <sheetProtection algorithmName="SHA-512" hashValue="pPfVApKl3cCfRex5Vnxg6euXv9E+wEiYDY150MEt6e7hXWSaGSfZ9qrJuNtDjC7147hzO2ZXmRg49Q3jt4OncA==" saltValue="IORCI+0ErIM2fsS4T5ZQ3w==" spinCount="100000" sheet="1" objects="1" scenarios="1"/>
  <mergeCells count="15">
    <mergeCell ref="D32:K32"/>
    <mergeCell ref="E16:K18"/>
    <mergeCell ref="C4:K4"/>
    <mergeCell ref="C5:K5"/>
    <mergeCell ref="E8:K8"/>
    <mergeCell ref="E9:K9"/>
    <mergeCell ref="E10:K15"/>
    <mergeCell ref="D30:K30"/>
    <mergeCell ref="D31:K31"/>
    <mergeCell ref="E19:K19"/>
    <mergeCell ref="D24:K24"/>
    <mergeCell ref="D25:K25"/>
    <mergeCell ref="D26:K26"/>
    <mergeCell ref="D28:K28"/>
    <mergeCell ref="D29:K29"/>
  </mergeCells>
  <pageMargins left="0.7" right="0.7" top="0.75" bottom="0.75" header="0.3" footer="0.3"/>
  <pageSetup paperSize="5" scale="84" orientation="portrait" r:id="rId1"/>
  <headerFooter>
    <oddFooter>&amp;L&amp;"Source Sans Pro,Regular"&amp;9 © 2023 Fannie Mae.Trademarks of Fannie Mae. &amp;C&amp;"Source Sans Pro,Regular"&amp;9&amp;A&amp;R&amp;"Source Sans Pro,Regular"&amp;9 Form 4099.I -  October 2023 Solar Rewards Intake Form</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H30"/>
  <sheetViews>
    <sheetView zoomScale="90" zoomScaleNormal="90" zoomScalePageLayoutView="70" workbookViewId="0"/>
  </sheetViews>
  <sheetFormatPr defaultColWidth="8.81640625" defaultRowHeight="14.5" x14ac:dyDescent="0.35"/>
  <cols>
    <col min="1" max="1" width="27.6328125" style="10" customWidth="1"/>
    <col min="2" max="2" width="37.36328125" style="10" customWidth="1"/>
    <col min="3" max="3" width="19.1796875" style="10" customWidth="1"/>
    <col min="4" max="4" width="18.36328125" style="10" customWidth="1"/>
    <col min="5" max="5" width="33.36328125" style="10" customWidth="1"/>
    <col min="6" max="6" width="8.81640625" style="10"/>
    <col min="7" max="7" width="17.36328125" style="10" customWidth="1"/>
    <col min="8" max="8" width="18.1796875" style="10" customWidth="1"/>
    <col min="9" max="9" width="22.453125" style="10" customWidth="1"/>
    <col min="10" max="10" width="16.6328125" style="10" customWidth="1"/>
    <col min="11" max="11" width="17.1796875" style="10" customWidth="1"/>
    <col min="12" max="12" width="31.453125" style="10" customWidth="1"/>
    <col min="13" max="13" width="25.36328125" style="10" customWidth="1"/>
    <col min="14" max="14" width="36" style="10" customWidth="1"/>
    <col min="15" max="15" width="25" style="10" customWidth="1"/>
    <col min="16" max="16" width="29.453125" style="10" customWidth="1"/>
    <col min="17" max="18" width="31.36328125" style="10" customWidth="1"/>
    <col min="19" max="19" width="25" style="10" customWidth="1"/>
    <col min="20" max="20" width="25.453125" style="10" customWidth="1"/>
    <col min="21" max="22" width="23.6328125" style="10" customWidth="1"/>
    <col min="23" max="23" width="15" style="10" customWidth="1"/>
    <col min="24" max="16384" width="8.81640625" style="10"/>
  </cols>
  <sheetData>
    <row r="1" spans="1:34" x14ac:dyDescent="0.35">
      <c r="A1" s="236" t="s">
        <v>240</v>
      </c>
      <c r="B1" s="236" t="s">
        <v>241</v>
      </c>
      <c r="C1" s="236" t="s">
        <v>242</v>
      </c>
      <c r="D1" s="236" t="s">
        <v>243</v>
      </c>
      <c r="E1" s="236" t="s">
        <v>244</v>
      </c>
      <c r="F1" s="236" t="s">
        <v>245</v>
      </c>
      <c r="G1" s="236" t="s">
        <v>246</v>
      </c>
      <c r="H1" s="236" t="s">
        <v>247</v>
      </c>
      <c r="I1" s="236" t="s">
        <v>271</v>
      </c>
      <c r="J1" s="236" t="s">
        <v>248</v>
      </c>
      <c r="K1" s="236" t="s">
        <v>251</v>
      </c>
      <c r="L1" s="236" t="s">
        <v>252</v>
      </c>
      <c r="M1" s="236" t="s">
        <v>249</v>
      </c>
      <c r="N1" s="236" t="s">
        <v>250</v>
      </c>
      <c r="O1" s="236" t="s">
        <v>441</v>
      </c>
      <c r="P1" s="236" t="s">
        <v>256</v>
      </c>
      <c r="Q1" s="236" t="s">
        <v>257</v>
      </c>
      <c r="R1" s="236" t="s">
        <v>393</v>
      </c>
      <c r="S1" s="236" t="s">
        <v>359</v>
      </c>
      <c r="T1" s="236" t="s">
        <v>360</v>
      </c>
      <c r="U1" s="236" t="s">
        <v>358</v>
      </c>
      <c r="V1" s="236" t="s">
        <v>258</v>
      </c>
      <c r="W1" s="236" t="s">
        <v>268</v>
      </c>
      <c r="X1" s="236" t="s">
        <v>313</v>
      </c>
      <c r="Y1" s="236" t="s">
        <v>272</v>
      </c>
      <c r="Z1" s="236" t="s">
        <v>269</v>
      </c>
      <c r="AA1" s="236" t="s">
        <v>270</v>
      </c>
      <c r="AB1" s="236" t="s">
        <v>365</v>
      </c>
      <c r="AC1" s="236" t="s">
        <v>364</v>
      </c>
      <c r="AD1" s="236" t="s">
        <v>363</v>
      </c>
      <c r="AE1" s="236" t="s">
        <v>362</v>
      </c>
      <c r="AF1" s="236" t="s">
        <v>276</v>
      </c>
      <c r="AG1" s="236" t="s">
        <v>278</v>
      </c>
      <c r="AH1" s="236" t="s">
        <v>277</v>
      </c>
    </row>
    <row r="2" spans="1:34" x14ac:dyDescent="0.35">
      <c r="A2" s="236">
        <f>'Input-SystemDetails'!D23</f>
        <v>0</v>
      </c>
      <c r="B2" s="236">
        <f>'Input-SystemDetails'!D25</f>
        <v>0</v>
      </c>
      <c r="C2" s="236">
        <f>'Input-SystemDetails'!D29</f>
        <v>0</v>
      </c>
      <c r="D2" s="236">
        <f>'Input-SystemDetails'!D30</f>
        <v>0</v>
      </c>
      <c r="E2" s="236">
        <f>'Input-SystemDetails'!D31</f>
        <v>0</v>
      </c>
      <c r="F2" s="238">
        <f>'Input-SystemDetails'!D33</f>
        <v>0</v>
      </c>
      <c r="G2" s="238">
        <f>'Input-SystemDetails'!D35</f>
        <v>0</v>
      </c>
      <c r="H2" s="236">
        <f>'Input-SystemDetails'!D36</f>
        <v>0</v>
      </c>
      <c r="I2" s="236">
        <f>'Input-SystemDetails'!D38</f>
        <v>0</v>
      </c>
      <c r="J2" s="236">
        <f>'Input-SystemDetails'!D43</f>
        <v>0</v>
      </c>
      <c r="K2" s="236">
        <f>'Input-SystemDetails'!D45</f>
        <v>0</v>
      </c>
      <c r="L2" s="236" t="str">
        <f>IF('Input-SystemDetails'!F45="","",'Input-SystemDetails'!F45)</f>
        <v/>
      </c>
      <c r="M2" s="236" t="str">
        <f>IF('Input-SystemDetails'!D46="","",'Input-SystemDetails'!D46)</f>
        <v/>
      </c>
      <c r="N2" s="236" t="str">
        <f>IF('Input-SystemDetails'!D47="","",'Input-SystemDetails'!D47)</f>
        <v/>
      </c>
      <c r="O2" s="236">
        <f>'Input-Income'!D8</f>
        <v>0</v>
      </c>
      <c r="P2" s="236" t="str">
        <f>IF('Input-Income'!D10="","",'Input-Income'!D10)</f>
        <v/>
      </c>
      <c r="Q2" s="236">
        <f>'Input-Income'!D12</f>
        <v>0</v>
      </c>
      <c r="R2" s="236">
        <f>'Input-Income'!D14</f>
        <v>0</v>
      </c>
      <c r="S2" s="268">
        <f>'Input-Income'!D18</f>
        <v>0</v>
      </c>
      <c r="T2" s="236">
        <f>'Input-Income'!D19</f>
        <v>0</v>
      </c>
      <c r="U2" s="236">
        <f>'Input-Income'!D27</f>
        <v>0</v>
      </c>
      <c r="V2" s="236">
        <f>'Input-Income'!D28</f>
        <v>0</v>
      </c>
      <c r="W2" s="236" t="str">
        <f>'Lender Validation'!F24</f>
        <v>No</v>
      </c>
      <c r="X2" s="236">
        <f>'Input-RoofMountedSystems'!D8</f>
        <v>0</v>
      </c>
      <c r="Y2" s="236">
        <f>'Input-RoofMountedSystems'!D10</f>
        <v>0</v>
      </c>
      <c r="Z2" s="236">
        <f>'Input-SystemDetails'!D68</f>
        <v>0</v>
      </c>
      <c r="AA2" s="236">
        <f>'Input-SystemDetails'!D69</f>
        <v>0</v>
      </c>
      <c r="AB2" s="236">
        <f>'Input-Income'!D49</f>
        <v>0</v>
      </c>
      <c r="AC2" s="236">
        <f>'Input-Income'!D51</f>
        <v>0</v>
      </c>
      <c r="AD2" s="236">
        <f>'Input-Income'!D52</f>
        <v>0</v>
      </c>
      <c r="AE2" s="236">
        <f>'Input-Income'!D54</f>
        <v>0</v>
      </c>
      <c r="AF2" s="236">
        <f>'Input-Income'!D56</f>
        <v>0</v>
      </c>
      <c r="AG2" s="236">
        <f>'Input-Income'!D58</f>
        <v>0</v>
      </c>
      <c r="AH2" s="236">
        <f>'Input-Income'!D60</f>
        <v>0</v>
      </c>
    </row>
    <row r="3" spans="1:34" x14ac:dyDescent="0.35">
      <c r="F3" s="239"/>
    </row>
    <row r="5" spans="1:34" x14ac:dyDescent="0.35">
      <c r="F5" s="239"/>
    </row>
    <row r="30" spans="2:2" x14ac:dyDescent="0.35">
      <c r="B30" s="10" t="s">
        <v>323</v>
      </c>
    </row>
  </sheetData>
  <pageMargins left="0.7" right="0.7" top="0.75" bottom="0.75" header="0.3" footer="0.3"/>
  <pageSetup paperSize="5" scale="33" orientation="landscape" r:id="rId1"/>
  <headerFooter>
    <oddFooter>&amp;L&amp;"Source Sans Pro,Regular"&amp;9 © 2023 Fannie Mae.Trademarks of Fannie Mae. &amp;C&amp;"Source Sans Pro,Regular"&amp;9&amp;A&amp;R&amp;"Source Sans Pro,Regular"&amp;9 Form 4099.I -  October 2023 Solar Rewards Intake Form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H30"/>
  <sheetViews>
    <sheetView zoomScale="90" zoomScaleNormal="90" workbookViewId="0"/>
  </sheetViews>
  <sheetFormatPr defaultColWidth="9.1796875" defaultRowHeight="14.5" x14ac:dyDescent="0.35"/>
  <cols>
    <col min="1" max="1" width="16.453125" style="10" customWidth="1"/>
    <col min="2" max="2" width="19" style="10" customWidth="1"/>
    <col min="3" max="3" width="17.6328125" style="10" customWidth="1"/>
    <col min="4" max="4" width="15.453125" style="10" customWidth="1"/>
    <col min="5" max="5" width="24.1796875" style="10" customWidth="1"/>
    <col min="6" max="6" width="27.81640625" style="10" customWidth="1"/>
    <col min="7" max="16384" width="9.1796875" style="10"/>
  </cols>
  <sheetData>
    <row r="1" spans="1:8" x14ac:dyDescent="0.35">
      <c r="A1" s="236" t="s">
        <v>260</v>
      </c>
      <c r="B1" s="236" t="s">
        <v>261</v>
      </c>
      <c r="C1" s="236" t="s">
        <v>262</v>
      </c>
      <c r="D1" s="236" t="s">
        <v>263</v>
      </c>
      <c r="E1" s="236" t="s">
        <v>264</v>
      </c>
      <c r="F1" s="236" t="s">
        <v>390</v>
      </c>
    </row>
    <row r="2" spans="1:8" x14ac:dyDescent="0.35">
      <c r="A2" s="236" t="s">
        <v>29</v>
      </c>
      <c r="B2" s="236">
        <f>'Input-SystemDetails'!D52</f>
        <v>0</v>
      </c>
      <c r="C2" s="236">
        <f>'Input-SystemDetails'!E52</f>
        <v>0</v>
      </c>
      <c r="D2" s="236" t="str">
        <f>'Input-SystemDetails'!H52</f>
        <v/>
      </c>
      <c r="E2" s="236">
        <f>'Input-SystemDetails'!F52</f>
        <v>0</v>
      </c>
      <c r="F2" s="236">
        <f>'Input-SystemDetails'!G52</f>
        <v>0</v>
      </c>
      <c r="G2" s="239"/>
      <c r="H2" s="239"/>
    </row>
    <row r="3" spans="1:8" x14ac:dyDescent="0.35">
      <c r="A3" s="236" t="s">
        <v>30</v>
      </c>
      <c r="B3" s="236">
        <f>'Input-SystemDetails'!D53</f>
        <v>0</v>
      </c>
      <c r="C3" s="236">
        <f>'Input-SystemDetails'!E53</f>
        <v>0</v>
      </c>
      <c r="D3" s="236" t="str">
        <f>'Input-SystemDetails'!H53</f>
        <v/>
      </c>
      <c r="E3" s="236">
        <f>'Input-SystemDetails'!F53</f>
        <v>0</v>
      </c>
      <c r="F3" s="236" t="str">
        <f>'Input-SystemDetails'!G53</f>
        <v>n/a</v>
      </c>
    </row>
    <row r="4" spans="1:8" x14ac:dyDescent="0.35">
      <c r="A4" s="236" t="s">
        <v>31</v>
      </c>
      <c r="B4" s="236">
        <f>'Input-SystemDetails'!D54</f>
        <v>0</v>
      </c>
      <c r="C4" s="236" t="str">
        <f>'Input-SystemDetails'!E54</f>
        <v>n/a</v>
      </c>
      <c r="D4" s="236" t="str">
        <f>'Input-SystemDetails'!H54</f>
        <v/>
      </c>
      <c r="E4" s="236">
        <f>'Input-SystemDetails'!F54</f>
        <v>0</v>
      </c>
      <c r="F4" s="236" t="str">
        <f>'Input-SystemDetails'!G54</f>
        <v>n/a</v>
      </c>
    </row>
    <row r="5" spans="1:8" x14ac:dyDescent="0.35">
      <c r="A5" s="236" t="s">
        <v>259</v>
      </c>
      <c r="B5" s="236">
        <f>'Input-SystemDetails'!D55</f>
        <v>0</v>
      </c>
      <c r="C5" s="236">
        <f>'Input-SystemDetails'!E55</f>
        <v>0</v>
      </c>
      <c r="D5" s="236" t="str">
        <f>'Input-SystemDetails'!H55</f>
        <v/>
      </c>
      <c r="E5" s="236">
        <f>'Input-SystemDetails'!F55</f>
        <v>0</v>
      </c>
      <c r="F5" s="236" t="str">
        <f>IF('Input-SystemDetails'!G55="","",'Input-SystemDetails'!G55)</f>
        <v>n/a</v>
      </c>
    </row>
    <row r="30" spans="2:2" x14ac:dyDescent="0.35">
      <c r="B30" s="10" t="s">
        <v>323</v>
      </c>
    </row>
  </sheetData>
  <pageMargins left="0.7" right="0.7" top="0.75" bottom="0.75" header="0.3" footer="0.3"/>
  <pageSetup paperSize="5" scale="84" orientation="landscape" r:id="rId1"/>
  <headerFooter>
    <oddFooter>&amp;L&amp;"Source Sans Pro,Regular"&amp;9 © 2023 Fannie Mae.Trademarks of Fannie Mae. &amp;C&amp;"Source Sans Pro,Regular"&amp;9&amp;A&amp;R&amp;"Source Sans Pro,Regular"&amp;9 Form 4099.I -  October 2023 Solar Rewards Intake Form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H30"/>
  <sheetViews>
    <sheetView zoomScale="90" zoomScaleNormal="90" workbookViewId="0"/>
  </sheetViews>
  <sheetFormatPr defaultColWidth="9.1796875" defaultRowHeight="14.5" x14ac:dyDescent="0.35"/>
  <cols>
    <col min="2" max="2" width="16.6328125" customWidth="1"/>
    <col min="3" max="3" width="9.36328125" customWidth="1"/>
    <col min="4" max="4" width="14.36328125" customWidth="1"/>
    <col min="5" max="5" width="34.36328125" customWidth="1"/>
    <col min="6" max="6" width="18.453125" customWidth="1"/>
    <col min="7" max="7" width="29.453125" customWidth="1"/>
    <col min="8" max="8" width="14.453125" customWidth="1"/>
  </cols>
  <sheetData>
    <row r="1" spans="1:8" x14ac:dyDescent="0.35">
      <c r="A1" s="236" t="s">
        <v>20</v>
      </c>
      <c r="B1" s="236" t="s">
        <v>242</v>
      </c>
      <c r="C1" s="236" t="s">
        <v>265</v>
      </c>
      <c r="D1" s="236" t="s">
        <v>266</v>
      </c>
      <c r="E1" s="236" t="s">
        <v>267</v>
      </c>
      <c r="F1" s="236" t="s">
        <v>336</v>
      </c>
      <c r="G1" s="236" t="s">
        <v>268</v>
      </c>
      <c r="H1" s="236" t="s">
        <v>314</v>
      </c>
    </row>
    <row r="2" spans="1:8" x14ac:dyDescent="0.35">
      <c r="A2" s="236" t="str">
        <f>IF('Input-RoofMountedSystems'!C13="","",'Input-RoofMountedSystems'!C13)</f>
        <v/>
      </c>
      <c r="B2" s="236" t="str">
        <f>IF('Input-RoofMountedSystems'!D13="","",'Input-RoofMountedSystems'!D13)</f>
        <v/>
      </c>
      <c r="C2" s="236" t="str">
        <f>IF('Input-RoofMountedSystems'!E13="","",'Input-RoofMountedSystems'!E13)</f>
        <v/>
      </c>
      <c r="D2" s="236" t="str">
        <f>IF('Input-RoofMountedSystems'!F13="","",'Input-RoofMountedSystems'!F13)</f>
        <v/>
      </c>
      <c r="E2" s="236" t="str">
        <f>IF('Input-RoofMountedSystems'!G13="","",'Input-RoofMountedSystems'!G13)</f>
        <v/>
      </c>
      <c r="F2" s="236" t="str">
        <f>IF('Input-RoofMountedSystems'!H13="","",'Input-RoofMountedSystems'!H13)</f>
        <v/>
      </c>
      <c r="G2" s="236" t="str">
        <f>IF('Input-RoofMountedSystems'!I13="","",'Input-RoofMountedSystems'!I13)</f>
        <v/>
      </c>
      <c r="H2" s="236" t="str">
        <f>IF('Input-RoofMountedSystems'!J13="","",'Input-RoofMountedSystems'!J13)</f>
        <v/>
      </c>
    </row>
    <row r="3" spans="1:8" x14ac:dyDescent="0.35">
      <c r="A3" s="236" t="str">
        <f>IF('Input-RoofMountedSystems'!C14="","",'Input-RoofMountedSystems'!C14)</f>
        <v/>
      </c>
      <c r="B3" s="236" t="str">
        <f>IF('Input-RoofMountedSystems'!D14="","",'Input-RoofMountedSystems'!D14)</f>
        <v/>
      </c>
      <c r="C3" s="236" t="str">
        <f>IF('Input-RoofMountedSystems'!E14="","",'Input-RoofMountedSystems'!E14)</f>
        <v/>
      </c>
      <c r="D3" s="236" t="str">
        <f>IF('Input-RoofMountedSystems'!F14="","",'Input-RoofMountedSystems'!F14)</f>
        <v/>
      </c>
      <c r="E3" s="236" t="str">
        <f>IF('Input-RoofMountedSystems'!G14="","",'Input-RoofMountedSystems'!G14)</f>
        <v/>
      </c>
      <c r="F3" s="236" t="str">
        <f>IF('Input-RoofMountedSystems'!H14="","",'Input-RoofMountedSystems'!H14)</f>
        <v/>
      </c>
      <c r="G3" s="236" t="str">
        <f>IF('Input-RoofMountedSystems'!I14="","",'Input-RoofMountedSystems'!I14)</f>
        <v/>
      </c>
      <c r="H3" s="236" t="str">
        <f>IF('Input-RoofMountedSystems'!J14="","",'Input-RoofMountedSystems'!J14)</f>
        <v/>
      </c>
    </row>
    <row r="4" spans="1:8" x14ac:dyDescent="0.35">
      <c r="A4" s="236" t="str">
        <f>IF('Input-RoofMountedSystems'!C15="","",'Input-RoofMountedSystems'!C15)</f>
        <v/>
      </c>
      <c r="B4" s="236" t="str">
        <f>IF('Input-RoofMountedSystems'!D15="","",'Input-RoofMountedSystems'!D15)</f>
        <v/>
      </c>
      <c r="C4" s="236" t="str">
        <f>IF('Input-RoofMountedSystems'!E15="","",'Input-RoofMountedSystems'!E15)</f>
        <v/>
      </c>
      <c r="D4" s="236" t="str">
        <f>IF('Input-RoofMountedSystems'!F15="","",'Input-RoofMountedSystems'!F15)</f>
        <v/>
      </c>
      <c r="E4" s="236" t="str">
        <f>IF('Input-RoofMountedSystems'!G15="","",'Input-RoofMountedSystems'!G15)</f>
        <v/>
      </c>
      <c r="F4" s="236" t="str">
        <f>IF('Input-RoofMountedSystems'!H15="","",'Input-RoofMountedSystems'!H15)</f>
        <v/>
      </c>
      <c r="G4" s="236" t="str">
        <f>IF('Input-RoofMountedSystems'!I15="","",'Input-RoofMountedSystems'!I15)</f>
        <v/>
      </c>
      <c r="H4" s="236" t="str">
        <f>IF('Input-RoofMountedSystems'!J15="","",'Input-RoofMountedSystems'!J15)</f>
        <v/>
      </c>
    </row>
    <row r="5" spans="1:8" x14ac:dyDescent="0.35">
      <c r="A5" s="236" t="str">
        <f>IF('Input-RoofMountedSystems'!C16="","",'Input-RoofMountedSystems'!C16)</f>
        <v/>
      </c>
      <c r="B5" s="236" t="str">
        <f>IF('Input-RoofMountedSystems'!D16="","",'Input-RoofMountedSystems'!D16)</f>
        <v/>
      </c>
      <c r="C5" s="236" t="str">
        <f>IF('Input-RoofMountedSystems'!E16="","",'Input-RoofMountedSystems'!E16)</f>
        <v/>
      </c>
      <c r="D5" s="236" t="str">
        <f>IF('Input-RoofMountedSystems'!F16="","",'Input-RoofMountedSystems'!F16)</f>
        <v/>
      </c>
      <c r="E5" s="236" t="str">
        <f>IF('Input-RoofMountedSystems'!G16="","",'Input-RoofMountedSystems'!G16)</f>
        <v/>
      </c>
      <c r="F5" s="236" t="str">
        <f>IF('Input-RoofMountedSystems'!H16="","",'Input-RoofMountedSystems'!H16)</f>
        <v/>
      </c>
      <c r="G5" s="236" t="str">
        <f>IF('Input-RoofMountedSystems'!I16="","",'Input-RoofMountedSystems'!I16)</f>
        <v/>
      </c>
      <c r="H5" s="236" t="str">
        <f>IF('Input-RoofMountedSystems'!J16="","",'Input-RoofMountedSystems'!J16)</f>
        <v/>
      </c>
    </row>
    <row r="6" spans="1:8" x14ac:dyDescent="0.35">
      <c r="A6" s="236" t="str">
        <f>IF('Input-RoofMountedSystems'!C17="","",'Input-RoofMountedSystems'!C17)</f>
        <v/>
      </c>
      <c r="B6" s="236" t="str">
        <f>IF('Input-RoofMountedSystems'!D17="","",'Input-RoofMountedSystems'!D17)</f>
        <v/>
      </c>
      <c r="C6" s="236" t="str">
        <f>IF('Input-RoofMountedSystems'!E17="","",'Input-RoofMountedSystems'!E17)</f>
        <v/>
      </c>
      <c r="D6" s="236" t="str">
        <f>IF('Input-RoofMountedSystems'!F17="","",'Input-RoofMountedSystems'!F17)</f>
        <v/>
      </c>
      <c r="E6" s="236" t="str">
        <f>IF('Input-RoofMountedSystems'!G17="","",'Input-RoofMountedSystems'!G17)</f>
        <v/>
      </c>
      <c r="F6" s="236" t="str">
        <f>IF('Input-RoofMountedSystems'!H17="","",'Input-RoofMountedSystems'!H17)</f>
        <v/>
      </c>
      <c r="G6" s="236" t="str">
        <f>IF('Input-RoofMountedSystems'!I17="","",'Input-RoofMountedSystems'!I17)</f>
        <v/>
      </c>
      <c r="H6" s="236" t="str">
        <f>IF('Input-RoofMountedSystems'!J17="","",'Input-RoofMountedSystems'!J17)</f>
        <v/>
      </c>
    </row>
    <row r="7" spans="1:8" x14ac:dyDescent="0.35">
      <c r="A7" s="236" t="str">
        <f>IF('Input-RoofMountedSystems'!C18="","",'Input-RoofMountedSystems'!C18)</f>
        <v/>
      </c>
      <c r="B7" s="236" t="str">
        <f>IF('Input-RoofMountedSystems'!D18="","",'Input-RoofMountedSystems'!D18)</f>
        <v/>
      </c>
      <c r="C7" s="236" t="str">
        <f>IF('Input-RoofMountedSystems'!E18="","",'Input-RoofMountedSystems'!E18)</f>
        <v/>
      </c>
      <c r="D7" s="236" t="str">
        <f>IF('Input-RoofMountedSystems'!F18="","",'Input-RoofMountedSystems'!F18)</f>
        <v/>
      </c>
      <c r="E7" s="236" t="str">
        <f>IF('Input-RoofMountedSystems'!G18="","",'Input-RoofMountedSystems'!G18)</f>
        <v/>
      </c>
      <c r="F7" s="236" t="str">
        <f>IF('Input-RoofMountedSystems'!H18="","",'Input-RoofMountedSystems'!H18)</f>
        <v/>
      </c>
      <c r="G7" s="236" t="str">
        <f>IF('Input-RoofMountedSystems'!I18="","",'Input-RoofMountedSystems'!I18)</f>
        <v/>
      </c>
      <c r="H7" s="236" t="str">
        <f>IF('Input-RoofMountedSystems'!J18="","",'Input-RoofMountedSystems'!J18)</f>
        <v/>
      </c>
    </row>
    <row r="8" spans="1:8" x14ac:dyDescent="0.35">
      <c r="A8" s="236" t="str">
        <f>IF('Input-RoofMountedSystems'!C19="","",'Input-RoofMountedSystems'!C19)</f>
        <v/>
      </c>
      <c r="B8" s="236" t="str">
        <f>IF('Input-RoofMountedSystems'!D19="","",'Input-RoofMountedSystems'!D19)</f>
        <v/>
      </c>
      <c r="C8" s="236" t="str">
        <f>IF('Input-RoofMountedSystems'!E19="","",'Input-RoofMountedSystems'!E19)</f>
        <v/>
      </c>
      <c r="D8" s="236" t="str">
        <f>IF('Input-RoofMountedSystems'!F19="","",'Input-RoofMountedSystems'!F19)</f>
        <v/>
      </c>
      <c r="E8" s="236" t="str">
        <f>IF('Input-RoofMountedSystems'!G19="","",'Input-RoofMountedSystems'!G19)</f>
        <v/>
      </c>
      <c r="F8" s="236" t="str">
        <f>IF('Input-RoofMountedSystems'!H19="","",'Input-RoofMountedSystems'!H19)</f>
        <v/>
      </c>
      <c r="G8" s="236" t="str">
        <f>IF('Input-RoofMountedSystems'!I19="","",'Input-RoofMountedSystems'!I19)</f>
        <v/>
      </c>
      <c r="H8" s="236" t="str">
        <f>IF('Input-RoofMountedSystems'!J19="","",'Input-RoofMountedSystems'!J19)</f>
        <v/>
      </c>
    </row>
    <row r="9" spans="1:8" x14ac:dyDescent="0.35">
      <c r="A9" s="236" t="str">
        <f>IF('Input-RoofMountedSystems'!C20="","",'Input-RoofMountedSystems'!C20)</f>
        <v/>
      </c>
      <c r="B9" s="236" t="str">
        <f>IF('Input-RoofMountedSystems'!D20="","",'Input-RoofMountedSystems'!D20)</f>
        <v/>
      </c>
      <c r="C9" s="236" t="str">
        <f>IF('Input-RoofMountedSystems'!E20="","",'Input-RoofMountedSystems'!E20)</f>
        <v/>
      </c>
      <c r="D9" s="236" t="str">
        <f>IF('Input-RoofMountedSystems'!F20="","",'Input-RoofMountedSystems'!F20)</f>
        <v/>
      </c>
      <c r="E9" s="236" t="str">
        <f>IF('Input-RoofMountedSystems'!G20="","",'Input-RoofMountedSystems'!G20)</f>
        <v/>
      </c>
      <c r="F9" s="236" t="str">
        <f>IF('Input-RoofMountedSystems'!H20="","",'Input-RoofMountedSystems'!H20)</f>
        <v/>
      </c>
      <c r="G9" s="236" t="str">
        <f>IF('Input-RoofMountedSystems'!I20="","",'Input-RoofMountedSystems'!I20)</f>
        <v/>
      </c>
      <c r="H9" s="236" t="str">
        <f>IF('Input-RoofMountedSystems'!J20="","",'Input-RoofMountedSystems'!J20)</f>
        <v/>
      </c>
    </row>
    <row r="10" spans="1:8" x14ac:dyDescent="0.35">
      <c r="A10" s="236" t="str">
        <f>IF('Input-RoofMountedSystems'!C21="","",'Input-RoofMountedSystems'!C21)</f>
        <v/>
      </c>
      <c r="B10" s="236" t="str">
        <f>IF('Input-RoofMountedSystems'!D21="","",'Input-RoofMountedSystems'!D21)</f>
        <v/>
      </c>
      <c r="C10" s="236" t="str">
        <f>IF('Input-RoofMountedSystems'!E21="","",'Input-RoofMountedSystems'!E21)</f>
        <v/>
      </c>
      <c r="D10" s="236" t="str">
        <f>IF('Input-RoofMountedSystems'!F21="","",'Input-RoofMountedSystems'!F21)</f>
        <v/>
      </c>
      <c r="E10" s="236" t="str">
        <f>IF('Input-RoofMountedSystems'!G21="","",'Input-RoofMountedSystems'!G21)</f>
        <v/>
      </c>
      <c r="F10" s="236" t="str">
        <f>IF('Input-RoofMountedSystems'!H21="","",'Input-RoofMountedSystems'!H21)</f>
        <v/>
      </c>
      <c r="G10" s="236" t="str">
        <f>IF('Input-RoofMountedSystems'!I21="","",'Input-RoofMountedSystems'!I21)</f>
        <v/>
      </c>
      <c r="H10" s="236" t="str">
        <f>IF('Input-RoofMountedSystems'!J21="","",'Input-RoofMountedSystems'!J21)</f>
        <v/>
      </c>
    </row>
    <row r="11" spans="1:8" x14ac:dyDescent="0.35">
      <c r="A11" s="236" t="str">
        <f>IF('Input-RoofMountedSystems'!C22="","",'Input-RoofMountedSystems'!C22)</f>
        <v/>
      </c>
      <c r="B11" s="236" t="str">
        <f>IF('Input-RoofMountedSystems'!D22="","",'Input-RoofMountedSystems'!D22)</f>
        <v/>
      </c>
      <c r="C11" s="236" t="str">
        <f>IF('Input-RoofMountedSystems'!E22="","",'Input-RoofMountedSystems'!E22)</f>
        <v/>
      </c>
      <c r="D11" s="236" t="str">
        <f>IF('Input-RoofMountedSystems'!F22="","",'Input-RoofMountedSystems'!F22)</f>
        <v/>
      </c>
      <c r="E11" s="236" t="str">
        <f>IF('Input-RoofMountedSystems'!G22="","",'Input-RoofMountedSystems'!G22)</f>
        <v/>
      </c>
      <c r="F11" s="236" t="str">
        <f>IF('Input-RoofMountedSystems'!H22="","",'Input-RoofMountedSystems'!H22)</f>
        <v/>
      </c>
      <c r="G11" s="236" t="str">
        <f>IF('Input-RoofMountedSystems'!I22="","",'Input-RoofMountedSystems'!I22)</f>
        <v/>
      </c>
      <c r="H11" s="236" t="str">
        <f>IF('Input-RoofMountedSystems'!J22="","",'Input-RoofMountedSystems'!J22)</f>
        <v/>
      </c>
    </row>
    <row r="12" spans="1:8" x14ac:dyDescent="0.35">
      <c r="A12" s="236" t="str">
        <f>IF('Input-RoofMountedSystems'!C23="","",'Input-RoofMountedSystems'!C23)</f>
        <v/>
      </c>
      <c r="B12" s="236" t="str">
        <f>IF('Input-RoofMountedSystems'!D23="","",'Input-RoofMountedSystems'!D23)</f>
        <v/>
      </c>
      <c r="C12" s="236" t="str">
        <f>IF('Input-RoofMountedSystems'!E23="","",'Input-RoofMountedSystems'!E23)</f>
        <v/>
      </c>
      <c r="D12" s="236" t="str">
        <f>IF('Input-RoofMountedSystems'!F23="","",'Input-RoofMountedSystems'!F23)</f>
        <v/>
      </c>
      <c r="E12" s="236" t="str">
        <f>IF('Input-RoofMountedSystems'!G23="","",'Input-RoofMountedSystems'!G23)</f>
        <v/>
      </c>
      <c r="F12" s="236" t="str">
        <f>IF('Input-RoofMountedSystems'!H23="","",'Input-RoofMountedSystems'!H23)</f>
        <v/>
      </c>
      <c r="G12" s="236" t="str">
        <f>IF('Input-RoofMountedSystems'!I23="","",'Input-RoofMountedSystems'!I23)</f>
        <v/>
      </c>
      <c r="H12" s="236" t="str">
        <f>IF('Input-RoofMountedSystems'!J23="","",'Input-RoofMountedSystems'!J23)</f>
        <v/>
      </c>
    </row>
    <row r="13" spans="1:8" x14ac:dyDescent="0.35">
      <c r="A13" s="236" t="str">
        <f>IF('Input-RoofMountedSystems'!C24="","",'Input-RoofMountedSystems'!C24)</f>
        <v/>
      </c>
      <c r="B13" s="236" t="str">
        <f>IF('Input-RoofMountedSystems'!D24="","",'Input-RoofMountedSystems'!D24)</f>
        <v/>
      </c>
      <c r="C13" s="236" t="str">
        <f>IF('Input-RoofMountedSystems'!E24="","",'Input-RoofMountedSystems'!E24)</f>
        <v/>
      </c>
      <c r="D13" s="236" t="str">
        <f>IF('Input-RoofMountedSystems'!F24="","",'Input-RoofMountedSystems'!F24)</f>
        <v/>
      </c>
      <c r="E13" s="236" t="str">
        <f>IF('Input-RoofMountedSystems'!G24="","",'Input-RoofMountedSystems'!G24)</f>
        <v/>
      </c>
      <c r="F13" s="236" t="str">
        <f>IF('Input-RoofMountedSystems'!H24="","",'Input-RoofMountedSystems'!H24)</f>
        <v/>
      </c>
      <c r="G13" s="236" t="str">
        <f>IF('Input-RoofMountedSystems'!I24="","",'Input-RoofMountedSystems'!I24)</f>
        <v/>
      </c>
      <c r="H13" s="236" t="str">
        <f>IF('Input-RoofMountedSystems'!J24="","",'Input-RoofMountedSystems'!J24)</f>
        <v/>
      </c>
    </row>
    <row r="14" spans="1:8" x14ac:dyDescent="0.35">
      <c r="A14" s="236" t="str">
        <f>IF('Input-RoofMountedSystems'!C25="","",'Input-RoofMountedSystems'!C25)</f>
        <v/>
      </c>
      <c r="B14" s="236" t="str">
        <f>IF('Input-RoofMountedSystems'!D25="","",'Input-RoofMountedSystems'!D25)</f>
        <v/>
      </c>
      <c r="C14" s="236" t="str">
        <f>IF('Input-RoofMountedSystems'!E25="","",'Input-RoofMountedSystems'!E25)</f>
        <v/>
      </c>
      <c r="D14" s="236" t="str">
        <f>IF('Input-RoofMountedSystems'!F25="","",'Input-RoofMountedSystems'!F25)</f>
        <v/>
      </c>
      <c r="E14" s="236" t="str">
        <f>IF('Input-RoofMountedSystems'!G25="","",'Input-RoofMountedSystems'!G25)</f>
        <v/>
      </c>
      <c r="F14" s="236" t="str">
        <f>IF('Input-RoofMountedSystems'!H25="","",'Input-RoofMountedSystems'!H25)</f>
        <v/>
      </c>
      <c r="G14" s="236" t="str">
        <f>IF('Input-RoofMountedSystems'!I25="","",'Input-RoofMountedSystems'!I25)</f>
        <v/>
      </c>
      <c r="H14" s="236" t="str">
        <f>IF('Input-RoofMountedSystems'!J25="","",'Input-RoofMountedSystems'!J25)</f>
        <v/>
      </c>
    </row>
    <row r="15" spans="1:8" x14ac:dyDescent="0.35">
      <c r="A15" s="236" t="str">
        <f>IF('Input-RoofMountedSystems'!C26="","",'Input-RoofMountedSystems'!C26)</f>
        <v/>
      </c>
      <c r="B15" s="236" t="str">
        <f>IF('Input-RoofMountedSystems'!D26="","",'Input-RoofMountedSystems'!D26)</f>
        <v/>
      </c>
      <c r="C15" s="236" t="str">
        <f>IF('Input-RoofMountedSystems'!E26="","",'Input-RoofMountedSystems'!E26)</f>
        <v/>
      </c>
      <c r="D15" s="236" t="str">
        <f>IF('Input-RoofMountedSystems'!F26="","",'Input-RoofMountedSystems'!F26)</f>
        <v/>
      </c>
      <c r="E15" s="236" t="str">
        <f>IF('Input-RoofMountedSystems'!G26="","",'Input-RoofMountedSystems'!G26)</f>
        <v/>
      </c>
      <c r="F15" s="236" t="str">
        <f>IF('Input-RoofMountedSystems'!H26="","",'Input-RoofMountedSystems'!H26)</f>
        <v/>
      </c>
      <c r="G15" s="236" t="str">
        <f>IF('Input-RoofMountedSystems'!I26="","",'Input-RoofMountedSystems'!I26)</f>
        <v/>
      </c>
      <c r="H15" s="236" t="str">
        <f>IF('Input-RoofMountedSystems'!J26="","",'Input-RoofMountedSystems'!J26)</f>
        <v/>
      </c>
    </row>
    <row r="16" spans="1:8" x14ac:dyDescent="0.35">
      <c r="A16" s="236" t="str">
        <f>IF('Input-RoofMountedSystems'!C27="","",'Input-RoofMountedSystems'!C27)</f>
        <v/>
      </c>
      <c r="B16" s="236" t="str">
        <f>IF('Input-RoofMountedSystems'!D27="","",'Input-RoofMountedSystems'!D27)</f>
        <v/>
      </c>
      <c r="C16" s="236" t="str">
        <f>IF('Input-RoofMountedSystems'!E27="","",'Input-RoofMountedSystems'!E27)</f>
        <v/>
      </c>
      <c r="D16" s="236" t="str">
        <f>IF('Input-RoofMountedSystems'!F27="","",'Input-RoofMountedSystems'!F27)</f>
        <v/>
      </c>
      <c r="E16" s="236" t="str">
        <f>IF('Input-RoofMountedSystems'!G27="","",'Input-RoofMountedSystems'!G27)</f>
        <v/>
      </c>
      <c r="F16" s="236" t="str">
        <f>IF('Input-RoofMountedSystems'!H27="","",'Input-RoofMountedSystems'!H27)</f>
        <v/>
      </c>
      <c r="G16" s="236" t="str">
        <f>IF('Input-RoofMountedSystems'!I27="","",'Input-RoofMountedSystems'!I27)</f>
        <v/>
      </c>
      <c r="H16" s="236" t="str">
        <f>IF('Input-RoofMountedSystems'!J27="","",'Input-RoofMountedSystems'!J27)</f>
        <v/>
      </c>
    </row>
    <row r="17" spans="1:8" x14ac:dyDescent="0.35">
      <c r="A17" s="236" t="str">
        <f>IF('Input-RoofMountedSystems'!C28="","",'Input-RoofMountedSystems'!C28)</f>
        <v/>
      </c>
      <c r="B17" s="236" t="str">
        <f>IF('Input-RoofMountedSystems'!D28="","",'Input-RoofMountedSystems'!D28)</f>
        <v/>
      </c>
      <c r="C17" s="236" t="str">
        <f>IF('Input-RoofMountedSystems'!E28="","",'Input-RoofMountedSystems'!E28)</f>
        <v/>
      </c>
      <c r="D17" s="236" t="str">
        <f>IF('Input-RoofMountedSystems'!F28="","",'Input-RoofMountedSystems'!F28)</f>
        <v/>
      </c>
      <c r="E17" s="236" t="str">
        <f>IF('Input-RoofMountedSystems'!G28="","",'Input-RoofMountedSystems'!G28)</f>
        <v/>
      </c>
      <c r="F17" s="236" t="str">
        <f>IF('Input-RoofMountedSystems'!H28="","",'Input-RoofMountedSystems'!H28)</f>
        <v/>
      </c>
      <c r="G17" s="236" t="str">
        <f>IF('Input-RoofMountedSystems'!I28="","",'Input-RoofMountedSystems'!I28)</f>
        <v/>
      </c>
      <c r="H17" s="236" t="str">
        <f>IF('Input-RoofMountedSystems'!J28="","",'Input-RoofMountedSystems'!J28)</f>
        <v/>
      </c>
    </row>
    <row r="18" spans="1:8" x14ac:dyDescent="0.35">
      <c r="A18" s="236" t="str">
        <f>IF('Input-RoofMountedSystems'!C29="","",'Input-RoofMountedSystems'!C29)</f>
        <v/>
      </c>
      <c r="B18" s="236" t="str">
        <f>IF('Input-RoofMountedSystems'!D29="","",'Input-RoofMountedSystems'!D29)</f>
        <v/>
      </c>
      <c r="C18" s="236" t="str">
        <f>IF('Input-RoofMountedSystems'!E29="","",'Input-RoofMountedSystems'!E29)</f>
        <v/>
      </c>
      <c r="D18" s="236" t="str">
        <f>IF('Input-RoofMountedSystems'!F29="","",'Input-RoofMountedSystems'!F29)</f>
        <v/>
      </c>
      <c r="E18" s="236" t="str">
        <f>IF('Input-RoofMountedSystems'!G29="","",'Input-RoofMountedSystems'!G29)</f>
        <v/>
      </c>
      <c r="F18" s="236" t="str">
        <f>IF('Input-RoofMountedSystems'!H29="","",'Input-RoofMountedSystems'!H29)</f>
        <v/>
      </c>
      <c r="G18" s="236" t="str">
        <f>IF('Input-RoofMountedSystems'!I29="","",'Input-RoofMountedSystems'!I29)</f>
        <v/>
      </c>
      <c r="H18" s="236" t="str">
        <f>IF('Input-RoofMountedSystems'!J29="","",'Input-RoofMountedSystems'!J29)</f>
        <v/>
      </c>
    </row>
    <row r="19" spans="1:8" x14ac:dyDescent="0.35">
      <c r="A19" s="236" t="str">
        <f>IF('Input-RoofMountedSystems'!C30="","",'Input-RoofMountedSystems'!C30)</f>
        <v/>
      </c>
      <c r="B19" s="236" t="str">
        <f>IF('Input-RoofMountedSystems'!D30="","",'Input-RoofMountedSystems'!D30)</f>
        <v/>
      </c>
      <c r="C19" s="236" t="str">
        <f>IF('Input-RoofMountedSystems'!E30="","",'Input-RoofMountedSystems'!E30)</f>
        <v/>
      </c>
      <c r="D19" s="236" t="str">
        <f>IF('Input-RoofMountedSystems'!F30="","",'Input-RoofMountedSystems'!F30)</f>
        <v/>
      </c>
      <c r="E19" s="236" t="str">
        <f>IF('Input-RoofMountedSystems'!G30="","",'Input-RoofMountedSystems'!G30)</f>
        <v/>
      </c>
      <c r="F19" s="236" t="str">
        <f>IF('Input-RoofMountedSystems'!H30="","",'Input-RoofMountedSystems'!H30)</f>
        <v/>
      </c>
      <c r="G19" s="236" t="str">
        <f>IF('Input-RoofMountedSystems'!I30="","",'Input-RoofMountedSystems'!I30)</f>
        <v/>
      </c>
      <c r="H19" s="236" t="str">
        <f>IF('Input-RoofMountedSystems'!J30="","",'Input-RoofMountedSystems'!J30)</f>
        <v/>
      </c>
    </row>
    <row r="20" spans="1:8" x14ac:dyDescent="0.35">
      <c r="A20" s="236" t="str">
        <f>IF('Input-RoofMountedSystems'!C31="","",'Input-RoofMountedSystems'!C31)</f>
        <v/>
      </c>
      <c r="B20" s="236" t="str">
        <f>IF('Input-RoofMountedSystems'!D31="","",'Input-RoofMountedSystems'!D31)</f>
        <v/>
      </c>
      <c r="C20" s="236" t="str">
        <f>IF('Input-RoofMountedSystems'!E31="","",'Input-RoofMountedSystems'!E31)</f>
        <v/>
      </c>
      <c r="D20" s="236" t="str">
        <f>IF('Input-RoofMountedSystems'!F31="","",'Input-RoofMountedSystems'!F31)</f>
        <v/>
      </c>
      <c r="E20" s="236" t="str">
        <f>IF('Input-RoofMountedSystems'!G31="","",'Input-RoofMountedSystems'!G31)</f>
        <v/>
      </c>
      <c r="F20" s="236" t="str">
        <f>IF('Input-RoofMountedSystems'!H31="","",'Input-RoofMountedSystems'!H31)</f>
        <v/>
      </c>
      <c r="G20" s="236" t="str">
        <f>IF('Input-RoofMountedSystems'!I31="","",'Input-RoofMountedSystems'!I31)</f>
        <v/>
      </c>
      <c r="H20" s="236" t="str">
        <f>IF('Input-RoofMountedSystems'!J31="","",'Input-RoofMountedSystems'!J31)</f>
        <v/>
      </c>
    </row>
    <row r="21" spans="1:8" x14ac:dyDescent="0.35">
      <c r="A21" s="236" t="str">
        <f>IF('Input-RoofMountedSystems'!C32="","",'Input-RoofMountedSystems'!C32)</f>
        <v/>
      </c>
      <c r="B21" s="236" t="str">
        <f>IF('Input-RoofMountedSystems'!D32="","",'Input-RoofMountedSystems'!D32)</f>
        <v/>
      </c>
      <c r="C21" s="236" t="str">
        <f>IF('Input-RoofMountedSystems'!E32="","",'Input-RoofMountedSystems'!E32)</f>
        <v/>
      </c>
      <c r="D21" s="236" t="str">
        <f>IF('Input-RoofMountedSystems'!F32="","",'Input-RoofMountedSystems'!F32)</f>
        <v/>
      </c>
      <c r="E21" s="236" t="str">
        <f>IF('Input-RoofMountedSystems'!G32="","",'Input-RoofMountedSystems'!G32)</f>
        <v/>
      </c>
      <c r="F21" s="236" t="str">
        <f>IF('Input-RoofMountedSystems'!H32="","",'Input-RoofMountedSystems'!H32)</f>
        <v/>
      </c>
      <c r="G21" s="236" t="str">
        <f>IF('Input-RoofMountedSystems'!I32="","",'Input-RoofMountedSystems'!I32)</f>
        <v/>
      </c>
      <c r="H21" s="236" t="str">
        <f>IF('Input-RoofMountedSystems'!J32="","",'Input-RoofMountedSystems'!J32)</f>
        <v/>
      </c>
    </row>
    <row r="30" spans="1:8" x14ac:dyDescent="0.35">
      <c r="B30" t="s">
        <v>323</v>
      </c>
    </row>
  </sheetData>
  <pageMargins left="0.7" right="0.7" top="0.75" bottom="0.75" header="0.3" footer="0.3"/>
  <pageSetup paperSize="5" scale="84" orientation="landscape" r:id="rId1"/>
  <headerFooter>
    <oddFooter>&amp;L&amp;"Source Sans Pro,Regular"&amp;9 © 2023 Fannie Mae.Trademarks of Fannie Mae. &amp;C&amp;"Source Sans Pro,Regular"&amp;9&amp;A&amp;R&amp;"Source Sans Pro,Regular"&amp;9 Form 4099.I -  October 2023 Solar Rewards Intake Form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B30"/>
  <sheetViews>
    <sheetView zoomScale="90" zoomScaleNormal="90" workbookViewId="0"/>
  </sheetViews>
  <sheetFormatPr defaultColWidth="8.81640625" defaultRowHeight="14.5" x14ac:dyDescent="0.35"/>
  <cols>
    <col min="1" max="1" width="23.81640625" style="10" bestFit="1" customWidth="1"/>
    <col min="2" max="2" width="26" style="10" bestFit="1" customWidth="1"/>
    <col min="3" max="3" width="32.6328125" style="10" bestFit="1" customWidth="1"/>
    <col min="4" max="4" width="25.6328125" style="10" customWidth="1"/>
    <col min="5" max="5" width="21.6328125" style="10" bestFit="1" customWidth="1"/>
    <col min="6" max="6" width="24.81640625" style="10" bestFit="1" customWidth="1"/>
    <col min="7" max="7" width="21.6328125" style="10" bestFit="1" customWidth="1"/>
    <col min="8" max="8" width="24.81640625" style="10" bestFit="1" customWidth="1"/>
    <col min="9" max="9" width="21.6328125" style="10" bestFit="1" customWidth="1"/>
    <col min="10" max="16384" width="8.81640625" style="10"/>
  </cols>
  <sheetData>
    <row r="1" spans="1:2" x14ac:dyDescent="0.35">
      <c r="A1" s="236" t="s">
        <v>400</v>
      </c>
      <c r="B1" s="236" t="s">
        <v>401</v>
      </c>
    </row>
    <row r="2" spans="1:2" x14ac:dyDescent="0.35">
      <c r="A2" s="240" t="str">
        <f>IF('Input-SystemDetails'!C61="","",'Input-SystemDetails'!C61)</f>
        <v>Utility Permission to Operate (PTO)</v>
      </c>
      <c r="B2" s="240">
        <f>'Input-SystemDetails'!D61</f>
        <v>0</v>
      </c>
    </row>
    <row r="3" spans="1:2" x14ac:dyDescent="0.35">
      <c r="A3" s="240" t="str">
        <f>IF('Input-SystemDetails'!C62="","",'Input-SystemDetails'!C62)</f>
        <v>Obtain Building Department Permit</v>
      </c>
      <c r="B3" s="240">
        <f>'Input-SystemDetails'!D62</f>
        <v>0</v>
      </c>
    </row>
    <row r="4" spans="1:2" x14ac:dyDescent="0.35">
      <c r="A4" s="240" t="str">
        <f>IF('Input-SystemDetails'!C63="","",'Input-SystemDetails'!C63)</f>
        <v>Obtain Electrical Permit</v>
      </c>
      <c r="B4" s="240">
        <f>'Input-SystemDetails'!D63</f>
        <v>0</v>
      </c>
    </row>
    <row r="5" spans="1:2" x14ac:dyDescent="0.35">
      <c r="A5" s="240" t="str">
        <f>IF('Input-SystemDetails'!C64="","",'Input-SystemDetails'!C64)</f>
        <v>Close out Building Department Permit</v>
      </c>
      <c r="B5" s="240" t="str">
        <f>IF('Input-SystemDetails'!D64="","",'Input-SystemDetails'!D64)</f>
        <v/>
      </c>
    </row>
    <row r="6" spans="1:2" x14ac:dyDescent="0.35">
      <c r="A6" s="240" t="str">
        <f>IF('Input-SystemDetails'!C65="","",'Input-SystemDetails'!C65)</f>
        <v>Close out Electrical Permit</v>
      </c>
      <c r="B6" s="240" t="str">
        <f>IF('Input-SystemDetails'!D65="","",'Input-SystemDetails'!D65)</f>
        <v/>
      </c>
    </row>
    <row r="7" spans="1:2" x14ac:dyDescent="0.35">
      <c r="A7" s="240" t="str">
        <f>IF('Input-SystemDetails'!C66="","",'Input-SystemDetails'!C66)</f>
        <v/>
      </c>
      <c r="B7" s="240" t="str">
        <f>IF('Input-SystemDetails'!D66="","",'Input-SystemDetails'!D66)</f>
        <v/>
      </c>
    </row>
    <row r="30" spans="2:2" x14ac:dyDescent="0.35">
      <c r="B30" s="10" t="s">
        <v>323</v>
      </c>
    </row>
  </sheetData>
  <pageMargins left="0.7" right="0.7" top="0.75" bottom="0.75" header="0.3" footer="0.3"/>
  <pageSetup paperSize="5" scale="84" orientation="landscape" r:id="rId1"/>
  <headerFooter>
    <oddFooter>&amp;L&amp;"Source Sans Pro,Regular"&amp;9 © 2023 Fannie Mae.Trademarks of Fannie Mae. &amp;C&amp;"Source Sans Pro,Regular"&amp;9&amp;A&amp;R&amp;"Source Sans Pro,Regular"&amp;9 Form 4099.I -  October 2023 Solar Rewards Intake Form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AC36"/>
  <sheetViews>
    <sheetView zoomScale="90" zoomScaleNormal="90" workbookViewId="0"/>
  </sheetViews>
  <sheetFormatPr defaultColWidth="8.81640625" defaultRowHeight="14.5" x14ac:dyDescent="0.35"/>
  <cols>
    <col min="1" max="1" width="47.1796875" bestFit="1" customWidth="1"/>
    <col min="2" max="2" width="13" customWidth="1"/>
    <col min="3" max="3" width="26.453125" bestFit="1" customWidth="1"/>
    <col min="4" max="4" width="33.453125" bestFit="1" customWidth="1"/>
    <col min="5" max="5" width="6.453125" customWidth="1"/>
    <col min="6" max="13" width="5.6328125" bestFit="1" customWidth="1"/>
    <col min="14" max="29" width="6.6328125" bestFit="1" customWidth="1"/>
  </cols>
  <sheetData>
    <row r="1" spans="1:29" x14ac:dyDescent="0.35">
      <c r="A1" s="236" t="s">
        <v>311</v>
      </c>
      <c r="B1" s="236" t="s">
        <v>392</v>
      </c>
      <c r="C1" s="236" t="s">
        <v>312</v>
      </c>
      <c r="D1" s="236" t="s">
        <v>310</v>
      </c>
      <c r="E1" s="236" t="s">
        <v>279</v>
      </c>
      <c r="F1" s="236" t="s">
        <v>285</v>
      </c>
      <c r="G1" s="236" t="s">
        <v>286</v>
      </c>
      <c r="H1" s="236" t="s">
        <v>287</v>
      </c>
      <c r="I1" s="236" t="s">
        <v>288</v>
      </c>
      <c r="J1" s="236" t="s">
        <v>289</v>
      </c>
      <c r="K1" s="236" t="s">
        <v>290</v>
      </c>
      <c r="L1" s="236" t="s">
        <v>291</v>
      </c>
      <c r="M1" s="236" t="s">
        <v>292</v>
      </c>
      <c r="N1" s="236" t="s">
        <v>293</v>
      </c>
      <c r="O1" s="236" t="s">
        <v>294</v>
      </c>
      <c r="P1" s="236" t="s">
        <v>295</v>
      </c>
      <c r="Q1" s="236" t="s">
        <v>296</v>
      </c>
      <c r="R1" s="236" t="s">
        <v>297</v>
      </c>
      <c r="S1" s="236" t="s">
        <v>298</v>
      </c>
      <c r="T1" s="236" t="s">
        <v>299</v>
      </c>
      <c r="U1" s="236" t="s">
        <v>300</v>
      </c>
      <c r="V1" s="236" t="s">
        <v>301</v>
      </c>
      <c r="W1" s="236" t="s">
        <v>302</v>
      </c>
      <c r="X1" s="236" t="s">
        <v>303</v>
      </c>
      <c r="Y1" s="236" t="s">
        <v>304</v>
      </c>
      <c r="Z1" s="236" t="s">
        <v>305</v>
      </c>
      <c r="AA1" s="236" t="s">
        <v>306</v>
      </c>
      <c r="AB1" s="236" t="s">
        <v>307</v>
      </c>
      <c r="AC1" s="236" t="s">
        <v>308</v>
      </c>
    </row>
    <row r="2" spans="1:29" x14ac:dyDescent="0.35">
      <c r="A2" s="236" t="str">
        <f>'Input-UpfrontExpenses'!D8</f>
        <v>Array cost</v>
      </c>
      <c r="B2" s="236"/>
      <c r="C2" s="236" t="str">
        <f>IF('Input-UpfrontExpenses'!G8="","",'Input-UpfrontExpenses'!G8)</f>
        <v/>
      </c>
      <c r="D2" s="236"/>
      <c r="E2" s="236">
        <f>-ABS('Input-UpfrontExpenses'!F8)</f>
        <v>0</v>
      </c>
      <c r="F2" s="236"/>
      <c r="G2" s="236"/>
      <c r="H2" s="236"/>
      <c r="I2" s="236"/>
      <c r="J2" s="236"/>
      <c r="K2" s="236"/>
      <c r="L2" s="236"/>
      <c r="M2" s="236"/>
      <c r="N2" s="236"/>
      <c r="O2" s="236"/>
      <c r="P2" s="236"/>
      <c r="Q2" s="236"/>
      <c r="R2" s="236"/>
      <c r="S2" s="236"/>
      <c r="T2" s="236"/>
      <c r="U2" s="236"/>
      <c r="V2" s="236"/>
      <c r="W2" s="236"/>
      <c r="X2" s="236"/>
      <c r="Y2" s="236"/>
      <c r="Z2" s="236"/>
      <c r="AA2" s="236"/>
      <c r="AB2" s="236"/>
      <c r="AC2" s="236"/>
    </row>
    <row r="3" spans="1:29" x14ac:dyDescent="0.35">
      <c r="A3" s="236" t="str">
        <f>'Input-UpfrontExpenses'!D9</f>
        <v>Inverter cost</v>
      </c>
      <c r="B3" s="236"/>
      <c r="C3" s="236" t="str">
        <f>IF('Input-UpfrontExpenses'!G9="","",'Input-UpfrontExpenses'!G9)</f>
        <v/>
      </c>
      <c r="D3" s="236"/>
      <c r="E3" s="236">
        <f>-ABS('Input-UpfrontExpenses'!F9)</f>
        <v>0</v>
      </c>
      <c r="F3" s="236"/>
      <c r="G3" s="236"/>
      <c r="H3" s="236"/>
      <c r="I3" s="236"/>
      <c r="J3" s="236"/>
      <c r="K3" s="236"/>
      <c r="L3" s="236"/>
      <c r="M3" s="236"/>
      <c r="N3" s="236"/>
      <c r="O3" s="236"/>
      <c r="P3" s="236"/>
      <c r="Q3" s="236"/>
      <c r="R3" s="236"/>
      <c r="S3" s="236"/>
      <c r="T3" s="236"/>
      <c r="U3" s="236"/>
      <c r="V3" s="236"/>
      <c r="W3" s="236"/>
      <c r="X3" s="236"/>
      <c r="Y3" s="236"/>
      <c r="Z3" s="236"/>
      <c r="AA3" s="236"/>
      <c r="AB3" s="236"/>
      <c r="AC3" s="236"/>
    </row>
    <row r="4" spans="1:29" x14ac:dyDescent="0.35">
      <c r="A4" s="236" t="str">
        <f>'Input-UpfrontExpenses'!D10</f>
        <v>Balance of system (BOS) cost</v>
      </c>
      <c r="B4" s="236"/>
      <c r="C4" s="236" t="str">
        <f>IF('Input-UpfrontExpenses'!G10="","",'Input-UpfrontExpenses'!G10)</f>
        <v/>
      </c>
      <c r="D4" s="236"/>
      <c r="E4" s="236">
        <f>-ABS('Input-UpfrontExpenses'!F10)</f>
        <v>0</v>
      </c>
      <c r="F4" s="236"/>
      <c r="G4" s="236"/>
      <c r="H4" s="236"/>
      <c r="I4" s="236"/>
      <c r="J4" s="236"/>
      <c r="K4" s="236"/>
      <c r="L4" s="236"/>
      <c r="M4" s="236"/>
      <c r="N4" s="236"/>
      <c r="O4" s="236"/>
      <c r="P4" s="236"/>
      <c r="Q4" s="236"/>
      <c r="R4" s="236"/>
      <c r="S4" s="236"/>
      <c r="T4" s="236"/>
      <c r="U4" s="236"/>
      <c r="V4" s="236"/>
      <c r="W4" s="236"/>
      <c r="X4" s="236"/>
      <c r="Y4" s="236"/>
      <c r="Z4" s="236"/>
      <c r="AA4" s="236"/>
      <c r="AB4" s="236"/>
      <c r="AC4" s="236"/>
    </row>
    <row r="5" spans="1:29" x14ac:dyDescent="0.35">
      <c r="A5" s="236" t="str">
        <f>'Input-UpfrontExpenses'!D11</f>
        <v>Hard cost contingency</v>
      </c>
      <c r="B5" s="236"/>
      <c r="C5" s="236" t="str">
        <f>IF('Input-UpfrontExpenses'!G11="","",'Input-UpfrontExpenses'!G11)</f>
        <v/>
      </c>
      <c r="D5" s="236"/>
      <c r="E5" s="236">
        <f>-ABS('Input-UpfrontExpenses'!F11)</f>
        <v>0</v>
      </c>
      <c r="F5" s="236"/>
      <c r="G5" s="236"/>
      <c r="H5" s="236"/>
      <c r="I5" s="236"/>
      <c r="J5" s="236"/>
      <c r="K5" s="236"/>
      <c r="L5" s="236"/>
      <c r="M5" s="236"/>
      <c r="N5" s="236"/>
      <c r="O5" s="236"/>
      <c r="P5" s="236"/>
      <c r="Q5" s="236"/>
      <c r="R5" s="236"/>
      <c r="S5" s="236"/>
      <c r="T5" s="236"/>
      <c r="U5" s="236"/>
      <c r="V5" s="236"/>
      <c r="W5" s="236"/>
      <c r="X5" s="236"/>
      <c r="Y5" s="236"/>
      <c r="Z5" s="236"/>
      <c r="AA5" s="236"/>
      <c r="AB5" s="236"/>
      <c r="AC5" s="236"/>
    </row>
    <row r="6" spans="1:29" x14ac:dyDescent="0.35">
      <c r="A6" s="236" t="str">
        <f>'Input-UpfrontExpenses'!D12</f>
        <v>Labor</v>
      </c>
      <c r="B6" s="236"/>
      <c r="C6" s="236" t="str">
        <f>IF('Input-UpfrontExpenses'!G12="","",'Input-UpfrontExpenses'!G12)</f>
        <v/>
      </c>
      <c r="D6" s="236"/>
      <c r="E6" s="236">
        <f>-ABS('Input-UpfrontExpenses'!F12)</f>
        <v>0</v>
      </c>
      <c r="F6" s="236"/>
      <c r="G6" s="236"/>
      <c r="H6" s="236"/>
      <c r="I6" s="236"/>
      <c r="J6" s="236"/>
      <c r="K6" s="236"/>
      <c r="L6" s="236"/>
      <c r="M6" s="236"/>
      <c r="N6" s="236"/>
      <c r="O6" s="236"/>
      <c r="P6" s="236"/>
      <c r="Q6" s="236"/>
      <c r="R6" s="236"/>
      <c r="S6" s="236"/>
      <c r="T6" s="236"/>
      <c r="U6" s="236"/>
      <c r="V6" s="236"/>
      <c r="W6" s="236"/>
      <c r="X6" s="236"/>
      <c r="Y6" s="236"/>
      <c r="Z6" s="236"/>
      <c r="AA6" s="236"/>
      <c r="AB6" s="236"/>
      <c r="AC6" s="236"/>
    </row>
    <row r="7" spans="1:29" x14ac:dyDescent="0.35">
      <c r="A7" s="236" t="str">
        <f>'Input-UpfrontExpenses'!D13</f>
        <v>Design fees</v>
      </c>
      <c r="B7" s="236"/>
      <c r="C7" s="236" t="str">
        <f>IF('Input-UpfrontExpenses'!G13="","",'Input-UpfrontExpenses'!G13)</f>
        <v/>
      </c>
      <c r="D7" s="236"/>
      <c r="E7" s="236">
        <f>-ABS('Input-UpfrontExpenses'!F13)</f>
        <v>0</v>
      </c>
      <c r="F7" s="236"/>
      <c r="G7" s="236"/>
      <c r="H7" s="236"/>
      <c r="I7" s="236"/>
      <c r="J7" s="236"/>
      <c r="K7" s="236"/>
      <c r="L7" s="236"/>
      <c r="M7" s="236"/>
      <c r="N7" s="236"/>
      <c r="O7" s="236"/>
      <c r="P7" s="236"/>
      <c r="Q7" s="236"/>
      <c r="R7" s="236"/>
      <c r="S7" s="236"/>
      <c r="T7" s="236"/>
      <c r="U7" s="236"/>
      <c r="V7" s="236"/>
      <c r="W7" s="236"/>
      <c r="X7" s="236"/>
      <c r="Y7" s="236"/>
      <c r="Z7" s="236"/>
      <c r="AA7" s="236"/>
      <c r="AB7" s="236"/>
      <c r="AC7" s="236"/>
    </row>
    <row r="8" spans="1:29" x14ac:dyDescent="0.35">
      <c r="A8" s="236" t="s">
        <v>280</v>
      </c>
      <c r="B8" s="236"/>
      <c r="C8" s="236"/>
      <c r="D8" s="236"/>
      <c r="E8" s="236">
        <f>SUM(E2:E7)</f>
        <v>0</v>
      </c>
      <c r="F8" s="236"/>
      <c r="G8" s="236"/>
      <c r="H8" s="236"/>
      <c r="I8" s="236"/>
      <c r="J8" s="236"/>
      <c r="K8" s="236"/>
      <c r="L8" s="236"/>
      <c r="M8" s="236"/>
      <c r="N8" s="236"/>
      <c r="O8" s="236"/>
      <c r="P8" s="236"/>
      <c r="Q8" s="236"/>
      <c r="R8" s="236"/>
      <c r="S8" s="236"/>
      <c r="T8" s="236"/>
      <c r="U8" s="236"/>
      <c r="V8" s="236"/>
      <c r="W8" s="236"/>
      <c r="X8" s="236"/>
      <c r="Y8" s="236"/>
      <c r="Z8" s="236"/>
      <c r="AA8" s="236"/>
      <c r="AB8" s="236"/>
      <c r="AC8" s="236"/>
    </row>
    <row r="9" spans="1:29" x14ac:dyDescent="0.35">
      <c r="A9" s="236" t="str">
        <f>'Input-UpfrontExpenses'!D16</f>
        <v>Roof replacement</v>
      </c>
      <c r="B9" s="236" t="str">
        <f>'Input-UpfrontExpenses'!E16</f>
        <v>No</v>
      </c>
      <c r="C9" s="236" t="str">
        <f>IF('Input-UpfrontExpenses'!G16="","",'Input-UpfrontExpenses'!G16)</f>
        <v/>
      </c>
      <c r="D9" s="236"/>
      <c r="E9" s="236">
        <f>-ABS('Input-UpfrontExpenses'!F16)</f>
        <v>0</v>
      </c>
      <c r="F9" s="236"/>
      <c r="G9" s="236"/>
      <c r="H9" s="236"/>
      <c r="I9" s="236"/>
      <c r="J9" s="236"/>
      <c r="K9" s="236"/>
      <c r="L9" s="236"/>
      <c r="M9" s="236"/>
      <c r="N9" s="236"/>
      <c r="O9" s="236"/>
      <c r="P9" s="236"/>
      <c r="Q9" s="236"/>
      <c r="R9" s="236"/>
      <c r="S9" s="236"/>
      <c r="T9" s="236"/>
      <c r="U9" s="236"/>
      <c r="V9" s="236"/>
      <c r="W9" s="236"/>
      <c r="X9" s="236"/>
      <c r="Y9" s="236"/>
      <c r="Z9" s="236"/>
      <c r="AA9" s="236"/>
      <c r="AB9" s="236"/>
      <c r="AC9" s="236"/>
    </row>
    <row r="10" spans="1:29" x14ac:dyDescent="0.35">
      <c r="A10" s="236" t="str">
        <f>'Input-UpfrontExpenses'!D17</f>
        <v>Structural upgrades</v>
      </c>
      <c r="B10" s="236">
        <f>'Input-UpfrontExpenses'!E17</f>
        <v>0</v>
      </c>
      <c r="C10" s="236" t="str">
        <f>IF('Input-UpfrontExpenses'!G17="","",'Input-UpfrontExpenses'!G17)</f>
        <v/>
      </c>
      <c r="D10" s="236"/>
      <c r="E10" s="236">
        <f>-ABS('Input-UpfrontExpenses'!F17)</f>
        <v>0</v>
      </c>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row>
    <row r="11" spans="1:29" x14ac:dyDescent="0.35">
      <c r="A11" s="236" t="str">
        <f>'Input-UpfrontExpenses'!D18</f>
        <v>Upgrades to existing building electrical system</v>
      </c>
      <c r="B11" s="236">
        <f>'Input-UpfrontExpenses'!E18</f>
        <v>0</v>
      </c>
      <c r="C11" s="236" t="str">
        <f>IF('Input-UpfrontExpenses'!G18="","",'Input-UpfrontExpenses'!G18)</f>
        <v/>
      </c>
      <c r="D11" s="236"/>
      <c r="E11" s="236">
        <f>-ABS('Input-UpfrontExpenses'!F18)</f>
        <v>0</v>
      </c>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row>
    <row r="12" spans="1:29" x14ac:dyDescent="0.35">
      <c r="A12" s="236" t="str">
        <f>'Input-UpfrontExpenses'!D19</f>
        <v>Tree removal</v>
      </c>
      <c r="B12" s="236">
        <f>'Input-UpfrontExpenses'!E19</f>
        <v>0</v>
      </c>
      <c r="C12" s="236" t="str">
        <f>IF('Input-UpfrontExpenses'!G19="","",'Input-UpfrontExpenses'!G19)</f>
        <v/>
      </c>
      <c r="D12" s="236"/>
      <c r="E12" s="236">
        <f>-ABS('Input-UpfrontExpenses'!F19)</f>
        <v>0</v>
      </c>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row>
    <row r="13" spans="1:29" x14ac:dyDescent="0.35">
      <c r="A13" s="236" t="str">
        <f>'Input-UpfrontExpenses'!D20</f>
        <v>Parapet wall/safety rail upgrades</v>
      </c>
      <c r="B13" s="236">
        <f>'Input-UpfrontExpenses'!E20</f>
        <v>0</v>
      </c>
      <c r="C13" s="236" t="str">
        <f>IF('Input-UpfrontExpenses'!G20="","",'Input-UpfrontExpenses'!G20)</f>
        <v/>
      </c>
      <c r="D13" s="236"/>
      <c r="E13" s="236">
        <f>-ABS('Input-UpfrontExpenses'!F20)</f>
        <v>0</v>
      </c>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row>
    <row r="14" spans="1:29" x14ac:dyDescent="0.35">
      <c r="A14" s="236" t="str">
        <f>'Input-UpfrontExpenses'!D21</f>
        <v>Asbestos remediation</v>
      </c>
      <c r="B14" s="236">
        <f>'Input-UpfrontExpenses'!E21</f>
        <v>0</v>
      </c>
      <c r="C14" s="236" t="str">
        <f>IF('Input-UpfrontExpenses'!G21="","",'Input-UpfrontExpenses'!G21)</f>
        <v/>
      </c>
      <c r="D14" s="236"/>
      <c r="E14" s="236">
        <f>-ABS('Input-UpfrontExpenses'!F21)</f>
        <v>0</v>
      </c>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row>
    <row r="15" spans="1:29" x14ac:dyDescent="0.35">
      <c r="A15" s="236" t="str">
        <f>'Input-UpfrontExpenses'!D22</f>
        <v>Other pre-existing conditions</v>
      </c>
      <c r="B15" s="236">
        <f>'Input-UpfrontExpenses'!E22</f>
        <v>0</v>
      </c>
      <c r="C15" s="236" t="str">
        <f>IF('Input-UpfrontExpenses'!G22="","",'Input-UpfrontExpenses'!G22)</f>
        <v/>
      </c>
      <c r="D15" s="236"/>
      <c r="E15" s="236">
        <f>-ABS('Input-UpfrontExpenses'!F22)</f>
        <v>0</v>
      </c>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row>
    <row r="16" spans="1:29" x14ac:dyDescent="0.35">
      <c r="A16" s="236" t="s">
        <v>281</v>
      </c>
      <c r="B16" s="236"/>
      <c r="C16" s="236"/>
      <c r="D16" s="236"/>
      <c r="E16" s="236">
        <f>SUM(E9:E15)</f>
        <v>0</v>
      </c>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row>
    <row r="17" spans="1:29" x14ac:dyDescent="0.35">
      <c r="A17" s="236" t="str">
        <f>'Input-UpfrontExpenses'!D24</f>
        <v>Network upgrade assessment fee</v>
      </c>
      <c r="B17" s="236">
        <f>'Input-UpfrontExpenses'!E24</f>
        <v>0</v>
      </c>
      <c r="C17" s="236" t="str">
        <f>IF('Input-UpfrontExpenses'!G24="","",'Input-UpfrontExpenses'!G24)</f>
        <v/>
      </c>
      <c r="D17" s="236"/>
      <c r="E17" s="236">
        <f>-ABS('Input-UpfrontExpenses'!F24)</f>
        <v>0</v>
      </c>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row>
    <row r="18" spans="1:29" x14ac:dyDescent="0.35">
      <c r="A18" s="236" t="str">
        <f>'Input-UpfrontExpenses'!D25</f>
        <v>Network upgrade costs</v>
      </c>
      <c r="B18" s="236">
        <f>'Input-UpfrontExpenses'!E25</f>
        <v>0</v>
      </c>
      <c r="C18" s="236" t="str">
        <f>IF('Input-UpfrontExpenses'!G25="","",'Input-UpfrontExpenses'!G25)</f>
        <v/>
      </c>
      <c r="D18" s="236"/>
      <c r="E18" s="236">
        <f>-ABS('Input-UpfrontExpenses'!F25)</f>
        <v>0</v>
      </c>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row>
    <row r="19" spans="1:29" x14ac:dyDescent="0.35">
      <c r="A19" s="236" t="str">
        <f>'Input-UpfrontExpenses'!D26</f>
        <v>Other upfront utility fees/costs due to solar</v>
      </c>
      <c r="B19" s="236">
        <f>'Input-UpfrontExpenses'!E26</f>
        <v>0</v>
      </c>
      <c r="C19" s="236" t="str">
        <f>IF('Input-UpfrontExpenses'!G26="","",'Input-UpfrontExpenses'!G26)</f>
        <v/>
      </c>
      <c r="D19" s="236"/>
      <c r="E19" s="236">
        <f>-ABS('Input-UpfrontExpenses'!F26)</f>
        <v>0</v>
      </c>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row>
    <row r="20" spans="1:29" x14ac:dyDescent="0.35">
      <c r="A20" s="236" t="s">
        <v>282</v>
      </c>
      <c r="B20" s="236"/>
      <c r="C20" s="236"/>
      <c r="D20" s="236"/>
      <c r="E20" s="236">
        <f>SUM(E17:E19)</f>
        <v>0</v>
      </c>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row>
    <row r="21" spans="1:29" x14ac:dyDescent="0.35">
      <c r="A21" s="236" t="str">
        <f>'Input-UpfrontExpenses'!D28</f>
        <v>Monthly fixed charges due to solar</v>
      </c>
      <c r="B21" s="236">
        <f>'Input-UpfrontExpenses'!E28</f>
        <v>0</v>
      </c>
      <c r="C21" s="236" t="str">
        <f>IF('Input-UpfrontExpenses'!G28="","",'Input-UpfrontExpenses'!G28)</f>
        <v/>
      </c>
      <c r="D21" s="236"/>
      <c r="E21" s="236">
        <f>-ABS('Input-UpfrontExpenses'!F28)</f>
        <v>0</v>
      </c>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row>
    <row r="22" spans="1:29" x14ac:dyDescent="0.35">
      <c r="A22" s="236" t="str">
        <f>'Input-UpfrontExpenses'!D29</f>
        <v>Other ongoing fees due to solar</v>
      </c>
      <c r="B22" s="236">
        <f>'Input-UpfrontExpenses'!E29</f>
        <v>0</v>
      </c>
      <c r="C22" s="236" t="str">
        <f>IF('Input-UpfrontExpenses'!G29="","",'Input-UpfrontExpenses'!G29)</f>
        <v/>
      </c>
      <c r="D22" s="236"/>
      <c r="E22" s="236">
        <f>-ABS('Input-UpfrontExpenses'!F29)</f>
        <v>0</v>
      </c>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row>
    <row r="23" spans="1:29" x14ac:dyDescent="0.35">
      <c r="A23" s="236" t="s">
        <v>283</v>
      </c>
      <c r="B23" s="236"/>
      <c r="C23" s="236"/>
      <c r="D23" s="238">
        <f>'Input-ProForma'!E26</f>
        <v>0</v>
      </c>
      <c r="E23" s="240">
        <f>SUM(E21:E22)</f>
        <v>0</v>
      </c>
      <c r="F23" s="240">
        <f>'Input-ProForma'!G26</f>
        <v>0</v>
      </c>
      <c r="G23" s="240">
        <f>'Input-ProForma'!H26</f>
        <v>0</v>
      </c>
      <c r="H23" s="240">
        <f>'Input-ProForma'!I26</f>
        <v>0</v>
      </c>
      <c r="I23" s="240">
        <f>'Input-ProForma'!J26</f>
        <v>0</v>
      </c>
      <c r="J23" s="240">
        <f>'Input-ProForma'!K26</f>
        <v>0</v>
      </c>
      <c r="K23" s="240">
        <f>'Input-ProForma'!L26</f>
        <v>0</v>
      </c>
      <c r="L23" s="240">
        <f>'Input-ProForma'!M26</f>
        <v>0</v>
      </c>
      <c r="M23" s="240">
        <f>'Input-ProForma'!N26</f>
        <v>0</v>
      </c>
      <c r="N23" s="240">
        <f>'Input-ProForma'!O26</f>
        <v>0</v>
      </c>
      <c r="O23" s="240">
        <f>'Input-ProForma'!P26</f>
        <v>0</v>
      </c>
      <c r="P23" s="240">
        <f>'Input-ProForma'!Q26</f>
        <v>0</v>
      </c>
      <c r="Q23" s="240">
        <f>'Input-ProForma'!E38</f>
        <v>0</v>
      </c>
      <c r="R23" s="240">
        <f>'Input-ProForma'!F38</f>
        <v>0</v>
      </c>
      <c r="S23" s="240">
        <f>'Input-ProForma'!G38</f>
        <v>0</v>
      </c>
      <c r="T23" s="240">
        <f>'Input-ProForma'!H38</f>
        <v>0</v>
      </c>
      <c r="U23" s="240">
        <f>'Input-ProForma'!I38</f>
        <v>0</v>
      </c>
      <c r="V23" s="240">
        <f>'Input-ProForma'!J38</f>
        <v>0</v>
      </c>
      <c r="W23" s="240">
        <f>'Input-ProForma'!K38</f>
        <v>0</v>
      </c>
      <c r="X23" s="240">
        <f>'Input-ProForma'!L38</f>
        <v>0</v>
      </c>
      <c r="Y23" s="240">
        <f>'Input-ProForma'!M38</f>
        <v>0</v>
      </c>
      <c r="Z23" s="240">
        <f>'Input-ProForma'!N38</f>
        <v>0</v>
      </c>
      <c r="AA23" s="240">
        <f>'Input-ProForma'!O38</f>
        <v>0</v>
      </c>
      <c r="AB23" s="240">
        <f>'Input-ProForma'!P38</f>
        <v>0</v>
      </c>
      <c r="AC23" s="240">
        <f>'Input-ProForma'!Q38</f>
        <v>0</v>
      </c>
    </row>
    <row r="24" spans="1:29" x14ac:dyDescent="0.35">
      <c r="A24" s="236" t="str">
        <f>'Input-ProForma'!C27</f>
        <v>O&amp;M costs</v>
      </c>
      <c r="B24" s="334">
        <f>'Input-UpfrontExpenses'!E31</f>
        <v>0</v>
      </c>
      <c r="C24" s="236" t="str">
        <f>IF('Input-UpfrontExpenses'!G31="","",'Input-UpfrontExpenses'!G31)</f>
        <v/>
      </c>
      <c r="D24" s="238">
        <f>'Input-ProForma'!E27</f>
        <v>0</v>
      </c>
      <c r="E24" s="240">
        <f>-ABS('Input-UpfrontExpenses'!F31)</f>
        <v>0</v>
      </c>
      <c r="F24" s="240">
        <f>'Input-ProForma'!G27</f>
        <v>0</v>
      </c>
      <c r="G24" s="240">
        <f>'Input-ProForma'!H27</f>
        <v>0</v>
      </c>
      <c r="H24" s="240">
        <f>'Input-ProForma'!I27</f>
        <v>0</v>
      </c>
      <c r="I24" s="240">
        <f>'Input-ProForma'!J27</f>
        <v>0</v>
      </c>
      <c r="J24" s="240">
        <f>'Input-ProForma'!K27</f>
        <v>0</v>
      </c>
      <c r="K24" s="240">
        <f>'Input-ProForma'!L27</f>
        <v>0</v>
      </c>
      <c r="L24" s="240">
        <f>'Input-ProForma'!M27</f>
        <v>0</v>
      </c>
      <c r="M24" s="240">
        <f>'Input-ProForma'!N27</f>
        <v>0</v>
      </c>
      <c r="N24" s="240">
        <f>'Input-ProForma'!O27</f>
        <v>0</v>
      </c>
      <c r="O24" s="240">
        <f>'Input-ProForma'!P27</f>
        <v>0</v>
      </c>
      <c r="P24" s="240">
        <f>'Input-ProForma'!Q27</f>
        <v>0</v>
      </c>
      <c r="Q24" s="240">
        <f>'Input-ProForma'!E39</f>
        <v>0</v>
      </c>
      <c r="R24" s="240">
        <f>'Input-ProForma'!F39</f>
        <v>0</v>
      </c>
      <c r="S24" s="240">
        <f>'Input-ProForma'!G39</f>
        <v>0</v>
      </c>
      <c r="T24" s="240">
        <f>'Input-ProForma'!H39</f>
        <v>0</v>
      </c>
      <c r="U24" s="240">
        <f>'Input-ProForma'!I39</f>
        <v>0</v>
      </c>
      <c r="V24" s="240">
        <f>'Input-ProForma'!J39</f>
        <v>0</v>
      </c>
      <c r="W24" s="240">
        <f>'Input-ProForma'!K39</f>
        <v>0</v>
      </c>
      <c r="X24" s="240">
        <f>'Input-ProForma'!L39</f>
        <v>0</v>
      </c>
      <c r="Y24" s="240">
        <f>'Input-ProForma'!M39</f>
        <v>0</v>
      </c>
      <c r="Z24" s="240">
        <f>'Input-ProForma'!N39</f>
        <v>0</v>
      </c>
      <c r="AA24" s="240">
        <f>'Input-ProForma'!O39</f>
        <v>0</v>
      </c>
      <c r="AB24" s="240">
        <f>'Input-ProForma'!P39</f>
        <v>0</v>
      </c>
      <c r="AC24" s="240">
        <f>'Input-ProForma'!Q39</f>
        <v>0</v>
      </c>
    </row>
    <row r="25" spans="1:29" x14ac:dyDescent="0.35">
      <c r="A25" s="236" t="str">
        <f>'Input-ProForma'!C28</f>
        <v>Insurance</v>
      </c>
      <c r="B25" s="334"/>
      <c r="C25" s="236" t="str">
        <f>IF('Input-UpfrontExpenses'!G33="","",'Input-UpfrontExpenses'!G33)</f>
        <v/>
      </c>
      <c r="D25" s="238">
        <f>'Input-ProForma'!E28</f>
        <v>0</v>
      </c>
      <c r="E25" s="240">
        <f>-ABS('Input-UpfrontExpenses'!F33)</f>
        <v>0</v>
      </c>
      <c r="F25" s="240">
        <f>'Input-ProForma'!G28</f>
        <v>0</v>
      </c>
      <c r="G25" s="240">
        <f>'Input-ProForma'!H28</f>
        <v>0</v>
      </c>
      <c r="H25" s="240">
        <f>'Input-ProForma'!I28</f>
        <v>0</v>
      </c>
      <c r="I25" s="240">
        <f>'Input-ProForma'!J28</f>
        <v>0</v>
      </c>
      <c r="J25" s="240">
        <f>'Input-ProForma'!K28</f>
        <v>0</v>
      </c>
      <c r="K25" s="240">
        <f>'Input-ProForma'!L28</f>
        <v>0</v>
      </c>
      <c r="L25" s="240">
        <f>'Input-ProForma'!M28</f>
        <v>0</v>
      </c>
      <c r="M25" s="240">
        <f>'Input-ProForma'!N28</f>
        <v>0</v>
      </c>
      <c r="N25" s="240">
        <f>'Input-ProForma'!O28</f>
        <v>0</v>
      </c>
      <c r="O25" s="240">
        <f>'Input-ProForma'!P28</f>
        <v>0</v>
      </c>
      <c r="P25" s="240">
        <f>'Input-ProForma'!Q28</f>
        <v>0</v>
      </c>
      <c r="Q25" s="240">
        <f>'Input-ProForma'!E40</f>
        <v>0</v>
      </c>
      <c r="R25" s="240">
        <f>'Input-ProForma'!F40</f>
        <v>0</v>
      </c>
      <c r="S25" s="240">
        <f>'Input-ProForma'!G40</f>
        <v>0</v>
      </c>
      <c r="T25" s="240">
        <f>'Input-ProForma'!H40</f>
        <v>0</v>
      </c>
      <c r="U25" s="240">
        <f>'Input-ProForma'!I40</f>
        <v>0</v>
      </c>
      <c r="V25" s="240">
        <f>'Input-ProForma'!J40</f>
        <v>0</v>
      </c>
      <c r="W25" s="240">
        <f>'Input-ProForma'!K40</f>
        <v>0</v>
      </c>
      <c r="X25" s="240">
        <f>'Input-ProForma'!L40</f>
        <v>0</v>
      </c>
      <c r="Y25" s="240">
        <f>'Input-ProForma'!M40</f>
        <v>0</v>
      </c>
      <c r="Z25" s="240">
        <f>'Input-ProForma'!N40</f>
        <v>0</v>
      </c>
      <c r="AA25" s="240">
        <f>'Input-ProForma'!O40</f>
        <v>0</v>
      </c>
      <c r="AB25" s="240">
        <f>'Input-ProForma'!P40</f>
        <v>0</v>
      </c>
      <c r="AC25" s="240">
        <f>'Input-ProForma'!Q40</f>
        <v>0</v>
      </c>
    </row>
    <row r="26" spans="1:29" x14ac:dyDescent="0.35">
      <c r="A26" s="236" t="str">
        <f>'Input-ProForma'!C29</f>
        <v>Operating and replacement reserve</v>
      </c>
      <c r="B26" s="334"/>
      <c r="C26" s="236" t="str">
        <f>IF('Input-UpfrontExpenses'!G34="","",'Input-UpfrontExpenses'!G34)</f>
        <v/>
      </c>
      <c r="D26" s="238"/>
      <c r="E26" s="240">
        <f>-ABS('Input-UpfrontExpenses'!F34)</f>
        <v>0</v>
      </c>
      <c r="F26" s="240">
        <f>'Input-ProForma'!G29</f>
        <v>0</v>
      </c>
      <c r="G26" s="240">
        <f>'Input-ProForma'!H29</f>
        <v>0</v>
      </c>
      <c r="H26" s="240">
        <f>'Input-ProForma'!I29</f>
        <v>0</v>
      </c>
      <c r="I26" s="240">
        <f>'Input-ProForma'!J29</f>
        <v>0</v>
      </c>
      <c r="J26" s="240">
        <f>'Input-ProForma'!K29</f>
        <v>0</v>
      </c>
      <c r="K26" s="240">
        <f>'Input-ProForma'!L29</f>
        <v>0</v>
      </c>
      <c r="L26" s="240">
        <f>'Input-ProForma'!M29</f>
        <v>0</v>
      </c>
      <c r="M26" s="240">
        <f>'Input-ProForma'!N29</f>
        <v>0</v>
      </c>
      <c r="N26" s="240">
        <f>'Input-ProForma'!O29</f>
        <v>0</v>
      </c>
      <c r="O26" s="240">
        <f>'Input-ProForma'!P29</f>
        <v>0</v>
      </c>
      <c r="P26" s="240">
        <f>'Input-ProForma'!Q29</f>
        <v>0</v>
      </c>
      <c r="Q26" s="240">
        <f>'Input-ProForma'!E41</f>
        <v>0</v>
      </c>
      <c r="R26" s="240">
        <f>'Input-ProForma'!F41</f>
        <v>0</v>
      </c>
      <c r="S26" s="240">
        <f>'Input-ProForma'!G41</f>
        <v>0</v>
      </c>
      <c r="T26" s="240">
        <f>'Input-ProForma'!H41</f>
        <v>0</v>
      </c>
      <c r="U26" s="240">
        <f>'Input-ProForma'!I41</f>
        <v>0</v>
      </c>
      <c r="V26" s="240">
        <f>'Input-ProForma'!J41</f>
        <v>0</v>
      </c>
      <c r="W26" s="240">
        <f>'Input-ProForma'!K41</f>
        <v>0</v>
      </c>
      <c r="X26" s="240">
        <f>'Input-ProForma'!L41</f>
        <v>0</v>
      </c>
      <c r="Y26" s="240">
        <f>'Input-ProForma'!M41</f>
        <v>0</v>
      </c>
      <c r="Z26" s="240">
        <f>'Input-ProForma'!N41</f>
        <v>0</v>
      </c>
      <c r="AA26" s="240">
        <f>'Input-ProForma'!O41</f>
        <v>0</v>
      </c>
      <c r="AB26" s="240">
        <f>'Input-ProForma'!P41</f>
        <v>0</v>
      </c>
      <c r="AC26" s="240">
        <f>'Input-ProForma'!Q41</f>
        <v>0</v>
      </c>
    </row>
    <row r="27" spans="1:29" x14ac:dyDescent="0.35">
      <c r="A27" s="236" t="str">
        <f>'Input-ProForma'!C30</f>
        <v>Other expenses</v>
      </c>
      <c r="B27" s="334"/>
      <c r="C27" s="236"/>
      <c r="D27" s="238"/>
      <c r="E27" s="240">
        <f>-ABS('Input-UpfrontExpenses'!F35)</f>
        <v>0</v>
      </c>
      <c r="F27" s="240">
        <f>'Input-ProForma'!G30</f>
        <v>0</v>
      </c>
      <c r="G27" s="240">
        <f>'Input-ProForma'!H30</f>
        <v>0</v>
      </c>
      <c r="H27" s="240">
        <f>'Input-ProForma'!I30</f>
        <v>0</v>
      </c>
      <c r="I27" s="240">
        <f>'Input-ProForma'!J30</f>
        <v>0</v>
      </c>
      <c r="J27" s="240">
        <f>'Input-ProForma'!K30</f>
        <v>0</v>
      </c>
      <c r="K27" s="240">
        <f>'Input-ProForma'!L30</f>
        <v>0</v>
      </c>
      <c r="L27" s="240">
        <f>'Input-ProForma'!M30</f>
        <v>0</v>
      </c>
      <c r="M27" s="240">
        <f>'Input-ProForma'!N30</f>
        <v>0</v>
      </c>
      <c r="N27" s="240">
        <f>'Input-ProForma'!O30</f>
        <v>0</v>
      </c>
      <c r="O27" s="240">
        <f>'Input-ProForma'!P30</f>
        <v>0</v>
      </c>
      <c r="P27" s="240">
        <f>'Input-ProForma'!Q30</f>
        <v>0</v>
      </c>
      <c r="Q27" s="240">
        <f>'Input-ProForma'!E42</f>
        <v>0</v>
      </c>
      <c r="R27" s="240">
        <f>'Input-ProForma'!F42</f>
        <v>0</v>
      </c>
      <c r="S27" s="240">
        <f>'Input-ProForma'!G42</f>
        <v>0</v>
      </c>
      <c r="T27" s="240">
        <f>'Input-ProForma'!H42</f>
        <v>0</v>
      </c>
      <c r="U27" s="240">
        <f>'Input-ProForma'!I42</f>
        <v>0</v>
      </c>
      <c r="V27" s="240">
        <f>'Input-ProForma'!J42</f>
        <v>0</v>
      </c>
      <c r="W27" s="240">
        <f>'Input-ProForma'!K42</f>
        <v>0</v>
      </c>
      <c r="X27" s="240">
        <f>'Input-ProForma'!L42</f>
        <v>0</v>
      </c>
      <c r="Y27" s="240">
        <f>'Input-ProForma'!M42</f>
        <v>0</v>
      </c>
      <c r="Z27" s="240">
        <f>'Input-ProForma'!N42</f>
        <v>0</v>
      </c>
      <c r="AA27" s="240">
        <f>'Input-ProForma'!O42</f>
        <v>0</v>
      </c>
      <c r="AB27" s="240">
        <f>'Input-ProForma'!P42</f>
        <v>0</v>
      </c>
      <c r="AC27" s="240">
        <f>'Input-ProForma'!Q42</f>
        <v>0</v>
      </c>
    </row>
    <row r="28" spans="1:29" x14ac:dyDescent="0.35">
      <c r="A28" s="236" t="s">
        <v>92</v>
      </c>
      <c r="B28" s="236"/>
      <c r="C28" s="236"/>
      <c r="D28" s="238">
        <f>'Input-ProForma'!E11</f>
        <v>0</v>
      </c>
      <c r="E28" s="240">
        <f>'Input-ProForma'!F11</f>
        <v>0</v>
      </c>
      <c r="F28" s="240">
        <f>'Input-ProForma'!G11</f>
        <v>0</v>
      </c>
      <c r="G28" s="240">
        <f>'Input-ProForma'!H11</f>
        <v>0</v>
      </c>
      <c r="H28" s="240">
        <f>'Input-ProForma'!I11</f>
        <v>0</v>
      </c>
      <c r="I28" s="240">
        <f>'Input-ProForma'!J11</f>
        <v>0</v>
      </c>
      <c r="J28" s="240">
        <f>'Input-ProForma'!K11</f>
        <v>0</v>
      </c>
      <c r="K28" s="240">
        <f>'Input-ProForma'!L11</f>
        <v>0</v>
      </c>
      <c r="L28" s="240">
        <f>'Input-ProForma'!M11</f>
        <v>0</v>
      </c>
      <c r="M28" s="240">
        <f>'Input-ProForma'!N11</f>
        <v>0</v>
      </c>
      <c r="N28" s="240">
        <f>'Input-ProForma'!O11</f>
        <v>0</v>
      </c>
      <c r="O28" s="240">
        <f>'Input-ProForma'!P11</f>
        <v>0</v>
      </c>
      <c r="P28" s="240">
        <f>'Input-ProForma'!Q11</f>
        <v>0</v>
      </c>
      <c r="Q28" s="240">
        <f>'Input-ProForma'!E35</f>
        <v>0</v>
      </c>
      <c r="R28" s="240">
        <f>'Input-ProForma'!F35</f>
        <v>0</v>
      </c>
      <c r="S28" s="240">
        <f>'Input-ProForma'!G35</f>
        <v>0</v>
      </c>
      <c r="T28" s="240">
        <f>'Input-ProForma'!H35</f>
        <v>0</v>
      </c>
      <c r="U28" s="240">
        <f>'Input-ProForma'!I35</f>
        <v>0</v>
      </c>
      <c r="V28" s="240">
        <f>'Input-ProForma'!J35</f>
        <v>0</v>
      </c>
      <c r="W28" s="240">
        <f>'Input-ProForma'!K35</f>
        <v>0</v>
      </c>
      <c r="X28" s="240">
        <f>'Input-ProForma'!L35</f>
        <v>0</v>
      </c>
      <c r="Y28" s="240">
        <f>'Input-ProForma'!M35</f>
        <v>0</v>
      </c>
      <c r="Z28" s="240">
        <f>'Input-ProForma'!N35</f>
        <v>0</v>
      </c>
      <c r="AA28" s="240">
        <f>'Input-ProForma'!O35</f>
        <v>0</v>
      </c>
      <c r="AB28" s="240">
        <f>'Input-ProForma'!P35</f>
        <v>0</v>
      </c>
      <c r="AC28" s="240">
        <f>'Input-ProForma'!Q35</f>
        <v>0</v>
      </c>
    </row>
    <row r="29" spans="1:29" x14ac:dyDescent="0.35">
      <c r="A29" s="236" t="s">
        <v>386</v>
      </c>
      <c r="B29" s="236">
        <f>'Input-Income'!D35</f>
        <v>0</v>
      </c>
      <c r="C29" s="236"/>
      <c r="D29" s="238"/>
      <c r="E29" s="240">
        <f>'Input-ProForma'!F12</f>
        <v>0</v>
      </c>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row>
    <row r="30" spans="1:29" x14ac:dyDescent="0.35">
      <c r="A30" s="236" t="s">
        <v>202</v>
      </c>
      <c r="B30" s="236">
        <f>'Input-Income'!D33</f>
        <v>0</v>
      </c>
      <c r="C30" s="236"/>
      <c r="D30" s="238"/>
      <c r="E30" s="240">
        <f>'Input-ProForma'!F13</f>
        <v>0</v>
      </c>
      <c r="F30" s="240">
        <f>'Input-ProForma'!G13</f>
        <v>0</v>
      </c>
      <c r="G30" s="240">
        <f>'Input-ProForma'!H13</f>
        <v>0</v>
      </c>
      <c r="H30" s="240">
        <f>'Input-ProForma'!I13</f>
        <v>0</v>
      </c>
      <c r="I30" s="240">
        <f>'Input-ProForma'!J13</f>
        <v>0</v>
      </c>
      <c r="J30" s="240">
        <f>'Input-ProForma'!K13</f>
        <v>0</v>
      </c>
      <c r="K30" s="240"/>
      <c r="L30" s="240"/>
      <c r="M30" s="240"/>
      <c r="N30" s="240"/>
      <c r="O30" s="240"/>
      <c r="P30" s="240"/>
      <c r="Q30" s="240"/>
      <c r="R30" s="240"/>
      <c r="S30" s="240"/>
      <c r="T30" s="240"/>
      <c r="U30" s="240"/>
      <c r="V30" s="240"/>
      <c r="W30" s="240"/>
      <c r="X30" s="240"/>
      <c r="Y30" s="240"/>
      <c r="Z30" s="240"/>
      <c r="AA30" s="240"/>
      <c r="AB30" s="240"/>
      <c r="AC30" s="240"/>
    </row>
    <row r="31" spans="1:29" x14ac:dyDescent="0.35">
      <c r="A31" s="236" t="s">
        <v>211</v>
      </c>
      <c r="B31" s="236">
        <f>'Input-Income'!D37</f>
        <v>0</v>
      </c>
      <c r="C31" s="236"/>
      <c r="D31" s="238"/>
      <c r="E31" s="240">
        <f>'Input-ProForma'!F15</f>
        <v>0</v>
      </c>
      <c r="F31" s="240">
        <f>'Input-ProForma'!G15</f>
        <v>0</v>
      </c>
      <c r="G31" s="240">
        <f>'Input-ProForma'!H15</f>
        <v>0</v>
      </c>
      <c r="H31" s="240">
        <f>'Input-ProForma'!I15</f>
        <v>0</v>
      </c>
      <c r="I31" s="240">
        <f>'Input-ProForma'!J15</f>
        <v>0</v>
      </c>
      <c r="J31" s="240">
        <f>'Input-ProForma'!K15</f>
        <v>0</v>
      </c>
      <c r="K31" s="240"/>
      <c r="L31" s="240"/>
      <c r="M31" s="240"/>
      <c r="N31" s="240"/>
      <c r="O31" s="240"/>
      <c r="P31" s="240"/>
      <c r="Q31" s="240"/>
      <c r="R31" s="240"/>
      <c r="S31" s="240"/>
      <c r="T31" s="240"/>
      <c r="U31" s="240"/>
      <c r="V31" s="240"/>
      <c r="W31" s="240"/>
      <c r="X31" s="240"/>
      <c r="Y31" s="240"/>
      <c r="Z31" s="240"/>
      <c r="AA31" s="240"/>
      <c r="AB31" s="240"/>
      <c r="AC31" s="240"/>
    </row>
    <row r="32" spans="1:29" x14ac:dyDescent="0.35">
      <c r="A32" s="236" t="s">
        <v>196</v>
      </c>
      <c r="B32" s="236">
        <f>'Input-Income'!D41</f>
        <v>0</v>
      </c>
      <c r="C32" s="236"/>
      <c r="D32" s="238"/>
      <c r="E32" s="240">
        <f>'Input-ProForma'!F19</f>
        <v>0</v>
      </c>
      <c r="F32" s="240">
        <f>'Input-ProForma'!G19</f>
        <v>0</v>
      </c>
      <c r="G32" s="240">
        <f>'Input-ProForma'!H19</f>
        <v>0</v>
      </c>
      <c r="H32" s="240">
        <f>'Input-ProForma'!I19</f>
        <v>0</v>
      </c>
      <c r="I32" s="240">
        <f>'Input-ProForma'!J19</f>
        <v>0</v>
      </c>
      <c r="J32" s="240">
        <f>'Input-ProForma'!K19</f>
        <v>0</v>
      </c>
      <c r="K32" s="240"/>
      <c r="L32" s="240"/>
      <c r="M32" s="240"/>
      <c r="N32" s="240"/>
      <c r="O32" s="240"/>
      <c r="P32" s="240"/>
      <c r="Q32" s="240"/>
      <c r="R32" s="240"/>
      <c r="S32" s="240"/>
      <c r="T32" s="240"/>
      <c r="U32" s="240"/>
      <c r="V32" s="240"/>
      <c r="W32" s="240"/>
      <c r="X32" s="240"/>
      <c r="Y32" s="240"/>
      <c r="Z32" s="240"/>
      <c r="AA32" s="240"/>
      <c r="AB32" s="240"/>
      <c r="AC32" s="240"/>
    </row>
    <row r="33" spans="1:29" x14ac:dyDescent="0.35">
      <c r="A33" s="236" t="s">
        <v>203</v>
      </c>
      <c r="B33" s="236">
        <f>'Input-Income'!D42</f>
        <v>0</v>
      </c>
      <c r="C33" s="236" t="str">
        <f>IF('Input-Income'!G42="","",'Input-Income'!G42)</f>
        <v/>
      </c>
      <c r="D33" s="238"/>
      <c r="E33" s="240">
        <f>'Input-ProForma'!F20</f>
        <v>0</v>
      </c>
      <c r="F33" s="240">
        <f>'Input-ProForma'!G20</f>
        <v>0</v>
      </c>
      <c r="G33" s="240">
        <f>'Input-ProForma'!H20</f>
        <v>0</v>
      </c>
      <c r="H33" s="240">
        <f>'Input-ProForma'!I20</f>
        <v>0</v>
      </c>
      <c r="I33" s="240">
        <f>'Input-ProForma'!J20</f>
        <v>0</v>
      </c>
      <c r="J33" s="240">
        <f>'Input-ProForma'!K20</f>
        <v>0</v>
      </c>
      <c r="K33" s="240">
        <f>'Input-ProForma'!L20</f>
        <v>0</v>
      </c>
      <c r="L33" s="240">
        <f>'Input-ProForma'!M20</f>
        <v>0</v>
      </c>
      <c r="M33" s="240">
        <f>'Input-ProForma'!N20</f>
        <v>0</v>
      </c>
      <c r="N33" s="240">
        <f>'Input-ProForma'!O20</f>
        <v>0</v>
      </c>
      <c r="O33" s="240">
        <f>'Input-ProForma'!P20</f>
        <v>0</v>
      </c>
      <c r="P33" s="240">
        <f>'Input-ProForma'!Q20</f>
        <v>0</v>
      </c>
      <c r="Q33" s="240"/>
      <c r="R33" s="240"/>
      <c r="S33" s="240"/>
      <c r="T33" s="240"/>
      <c r="U33" s="240"/>
      <c r="V33" s="240"/>
      <c r="W33" s="240"/>
      <c r="X33" s="240"/>
      <c r="Y33" s="240"/>
      <c r="Z33" s="240"/>
      <c r="AA33" s="240"/>
      <c r="AB33" s="240"/>
      <c r="AC33" s="240"/>
    </row>
    <row r="34" spans="1:29" x14ac:dyDescent="0.35">
      <c r="A34" s="236" t="s">
        <v>309</v>
      </c>
      <c r="B34" s="236"/>
      <c r="C34" s="236"/>
      <c r="D34" s="236"/>
      <c r="E34" s="240">
        <f>SUM(E31:E33)</f>
        <v>0</v>
      </c>
      <c r="F34" s="240">
        <f>SUM(F31:F33)</f>
        <v>0</v>
      </c>
      <c r="G34" s="240">
        <f t="shared" ref="G34:N34" si="0">SUM(G31:G33)</f>
        <v>0</v>
      </c>
      <c r="H34" s="240">
        <f t="shared" si="0"/>
        <v>0</v>
      </c>
      <c r="I34" s="240">
        <f t="shared" si="0"/>
        <v>0</v>
      </c>
      <c r="J34" s="240">
        <f t="shared" si="0"/>
        <v>0</v>
      </c>
      <c r="K34" s="240">
        <f t="shared" si="0"/>
        <v>0</v>
      </c>
      <c r="L34" s="240">
        <f t="shared" si="0"/>
        <v>0</v>
      </c>
      <c r="M34" s="240">
        <f t="shared" si="0"/>
        <v>0</v>
      </c>
      <c r="N34" s="240">
        <f t="shared" si="0"/>
        <v>0</v>
      </c>
      <c r="O34" s="240">
        <f>SUM(O31:O33)</f>
        <v>0</v>
      </c>
      <c r="P34" s="240">
        <f>SUM(P31:P33)</f>
        <v>0</v>
      </c>
      <c r="Q34" s="240">
        <f>SUM(Q31:Q33)</f>
        <v>0</v>
      </c>
      <c r="R34" s="240">
        <f t="shared" ref="R34" si="1">SUM(R31:R33)</f>
        <v>0</v>
      </c>
      <c r="S34" s="240">
        <f t="shared" ref="S34" si="2">SUM(S31:S33)</f>
        <v>0</v>
      </c>
      <c r="T34" s="240">
        <f t="shared" ref="T34" si="3">SUM(T31:T33)</f>
        <v>0</v>
      </c>
      <c r="U34" s="240">
        <f>SUM(U31:U33)</f>
        <v>0</v>
      </c>
      <c r="V34" s="240">
        <f t="shared" ref="V34" si="4">SUM(V31:V33)</f>
        <v>0</v>
      </c>
      <c r="W34" s="240">
        <f t="shared" ref="W34" si="5">SUM(W31:W33)</f>
        <v>0</v>
      </c>
      <c r="X34" s="240">
        <f t="shared" ref="X34" si="6">SUM(X31:X33)</f>
        <v>0</v>
      </c>
      <c r="Y34" s="240">
        <f t="shared" ref="Y34" si="7">SUM(Y31:Y33)</f>
        <v>0</v>
      </c>
      <c r="Z34" s="240">
        <f t="shared" ref="Z34" si="8">SUM(Z31:Z33)</f>
        <v>0</v>
      </c>
      <c r="AA34" s="240">
        <f t="shared" ref="AA34" si="9">SUM(AA31:AA33)</f>
        <v>0</v>
      </c>
      <c r="AB34" s="240">
        <f t="shared" ref="AB34" si="10">SUM(AB31:AB33)</f>
        <v>0</v>
      </c>
      <c r="AC34" s="240">
        <f t="shared" ref="AC34" si="11">SUM(AC31:AC33)</f>
        <v>0</v>
      </c>
    </row>
    <row r="35" spans="1:29" x14ac:dyDescent="0.35">
      <c r="A35" s="236" t="s">
        <v>435</v>
      </c>
      <c r="B35" s="236">
        <f>'Input-Income'!D44</f>
        <v>0</v>
      </c>
      <c r="C35" s="236" t="str">
        <f>IF('Input-Income'!G44="","",'Input-Income'!G44)</f>
        <v/>
      </c>
      <c r="D35" s="236"/>
      <c r="E35" s="240">
        <f>'Input-ProForma'!F21</f>
        <v>0</v>
      </c>
      <c r="F35" s="240">
        <f>'Input-ProForma'!G21</f>
        <v>0</v>
      </c>
      <c r="G35" s="240">
        <f>'Input-ProForma'!H21</f>
        <v>0</v>
      </c>
      <c r="H35" s="240">
        <f>'Input-ProForma'!I21</f>
        <v>0</v>
      </c>
      <c r="I35" s="240">
        <f>'Input-ProForma'!J21</f>
        <v>0</v>
      </c>
      <c r="J35" s="240">
        <f>'Input-ProForma'!K21</f>
        <v>0</v>
      </c>
      <c r="K35" s="240">
        <f>'Input-ProForma'!L21</f>
        <v>0</v>
      </c>
      <c r="L35" s="240">
        <f>'Input-ProForma'!M21</f>
        <v>0</v>
      </c>
      <c r="M35" s="240">
        <f>'Input-ProForma'!N21</f>
        <v>0</v>
      </c>
      <c r="N35" s="240">
        <f>'Input-ProForma'!O21</f>
        <v>0</v>
      </c>
      <c r="O35" s="240">
        <f>'Input-ProForma'!P21</f>
        <v>0</v>
      </c>
      <c r="P35" s="240">
        <f>'Input-ProForma'!Q21</f>
        <v>0</v>
      </c>
      <c r="Q35" s="240">
        <f>'Input-ProForma'!E36</f>
        <v>0</v>
      </c>
      <c r="R35" s="240">
        <f>'Input-ProForma'!F36</f>
        <v>0</v>
      </c>
      <c r="S35" s="240">
        <f>'Input-ProForma'!G36</f>
        <v>0</v>
      </c>
      <c r="T35" s="240">
        <f>'Input-ProForma'!H36</f>
        <v>0</v>
      </c>
      <c r="U35" s="240">
        <f>'Input-ProForma'!I36</f>
        <v>0</v>
      </c>
      <c r="V35" s="240">
        <f>'Input-ProForma'!J36</f>
        <v>0</v>
      </c>
      <c r="W35" s="240">
        <f>'Input-ProForma'!K36</f>
        <v>0</v>
      </c>
      <c r="X35" s="240">
        <f>'Input-ProForma'!L36</f>
        <v>0</v>
      </c>
      <c r="Y35" s="240">
        <f>'Input-ProForma'!M36</f>
        <v>0</v>
      </c>
      <c r="Z35" s="240">
        <f>'Input-ProForma'!N36</f>
        <v>0</v>
      </c>
      <c r="AA35" s="240">
        <f>'Input-ProForma'!O36</f>
        <v>0</v>
      </c>
      <c r="AB35" s="240">
        <f>'Input-ProForma'!P36</f>
        <v>0</v>
      </c>
      <c r="AC35" s="240">
        <f>'Input-ProForma'!Q36</f>
        <v>0</v>
      </c>
    </row>
    <row r="36" spans="1:29" x14ac:dyDescent="0.35">
      <c r="A36" s="236" t="s">
        <v>284</v>
      </c>
      <c r="B36" s="236"/>
      <c r="C36" s="236"/>
      <c r="D36" s="236"/>
      <c r="E36" s="240">
        <f>'Input-ProForma'!F31</f>
        <v>0</v>
      </c>
      <c r="F36" s="240">
        <f>'Input-ProForma'!G31</f>
        <v>0</v>
      </c>
      <c r="G36" s="240">
        <f>'Input-ProForma'!H31</f>
        <v>0</v>
      </c>
      <c r="H36" s="240">
        <f>'Input-ProForma'!I31</f>
        <v>0</v>
      </c>
      <c r="I36" s="240">
        <f>'Input-ProForma'!J31</f>
        <v>0</v>
      </c>
      <c r="J36" s="240">
        <f>'Input-ProForma'!K31</f>
        <v>0</v>
      </c>
      <c r="K36" s="240">
        <f>'Input-ProForma'!L31</f>
        <v>0</v>
      </c>
      <c r="L36" s="240">
        <f>'Input-ProForma'!M31</f>
        <v>0</v>
      </c>
      <c r="M36" s="240">
        <f>'Input-ProForma'!N31</f>
        <v>0</v>
      </c>
      <c r="N36" s="240">
        <f>'Input-ProForma'!O31</f>
        <v>0</v>
      </c>
      <c r="O36" s="240">
        <f>'Input-ProForma'!P31</f>
        <v>0</v>
      </c>
      <c r="P36" s="240">
        <f>'Input-ProForma'!Q31</f>
        <v>0</v>
      </c>
      <c r="Q36" s="240">
        <f>'Input-ProForma'!E43</f>
        <v>0</v>
      </c>
      <c r="R36" s="240">
        <f>'Input-ProForma'!F43</f>
        <v>0</v>
      </c>
      <c r="S36" s="240">
        <f>'Input-ProForma'!G43</f>
        <v>0</v>
      </c>
      <c r="T36" s="240">
        <f>'Input-ProForma'!H43</f>
        <v>0</v>
      </c>
      <c r="U36" s="240">
        <f>SUM(U32:U34)</f>
        <v>0</v>
      </c>
      <c r="V36" s="240">
        <f>'Input-ProForma'!J43</f>
        <v>0</v>
      </c>
      <c r="W36" s="240">
        <f>'Input-ProForma'!K43</f>
        <v>0</v>
      </c>
      <c r="X36" s="240">
        <f>'Input-ProForma'!L43</f>
        <v>0</v>
      </c>
      <c r="Y36" s="240">
        <f>'Input-ProForma'!M43</f>
        <v>0</v>
      </c>
      <c r="Z36" s="240">
        <f>'Input-ProForma'!N43</f>
        <v>0</v>
      </c>
      <c r="AA36" s="240">
        <f>'Input-ProForma'!O43</f>
        <v>0</v>
      </c>
      <c r="AB36" s="240">
        <f>'Input-ProForma'!P43</f>
        <v>0</v>
      </c>
      <c r="AC36" s="240">
        <f>'Input-ProForma'!Q43</f>
        <v>0</v>
      </c>
    </row>
  </sheetData>
  <pageMargins left="0.7" right="0.7" top="0.75" bottom="0.75" header="0.3" footer="0.3"/>
  <pageSetup paperSize="5" scale="84" orientation="portrait" r:id="rId1"/>
  <headerFooter>
    <oddFooter>&amp;L&amp;"Source Sans Pro,Regular"&amp;9 © 2023 Fannie Mae.Trademarks of Fannie Mae. &amp;C&amp;"Source Sans Pro,Regular"&amp;9&amp;A&amp;R&amp;"Source Sans Pro,Regular"&amp;9 Form 4099.I -  October 2023 Solar Rewards Intake Form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34"/>
  <sheetViews>
    <sheetView zoomScaleNormal="100" workbookViewId="0"/>
  </sheetViews>
  <sheetFormatPr defaultColWidth="8.81640625" defaultRowHeight="14.5" x14ac:dyDescent="0.35"/>
  <cols>
    <col min="1" max="2" width="19.453125" customWidth="1"/>
  </cols>
  <sheetData>
    <row r="1" spans="1:17" x14ac:dyDescent="0.35">
      <c r="A1" s="4" t="s">
        <v>24</v>
      </c>
      <c r="B1" s="4" t="s">
        <v>101</v>
      </c>
      <c r="C1" s="4" t="s">
        <v>17</v>
      </c>
      <c r="D1" s="4" t="s">
        <v>44</v>
      </c>
      <c r="E1" s="4" t="s">
        <v>342</v>
      </c>
      <c r="F1" s="4" t="s">
        <v>343</v>
      </c>
      <c r="G1" s="4" t="s">
        <v>28</v>
      </c>
      <c r="H1" s="4" t="s">
        <v>107</v>
      </c>
      <c r="I1" s="5" t="s">
        <v>132</v>
      </c>
      <c r="J1" s="4" t="s">
        <v>158</v>
      </c>
      <c r="K1" s="4" t="s">
        <v>185</v>
      </c>
      <c r="L1" s="4" t="s">
        <v>341</v>
      </c>
      <c r="M1" s="4" t="s">
        <v>199</v>
      </c>
      <c r="N1" s="4" t="s">
        <v>233</v>
      </c>
      <c r="O1" s="4" t="s">
        <v>335</v>
      </c>
      <c r="P1" s="4" t="s">
        <v>472</v>
      </c>
      <c r="Q1" s="4" t="s">
        <v>476</v>
      </c>
    </row>
    <row r="2" spans="1:17" x14ac:dyDescent="0.35">
      <c r="A2" t="s">
        <v>20</v>
      </c>
      <c r="B2" t="s">
        <v>20</v>
      </c>
      <c r="C2" s="3" t="s">
        <v>25</v>
      </c>
      <c r="D2" t="s">
        <v>45</v>
      </c>
      <c r="E2" s="1" t="s">
        <v>53</v>
      </c>
      <c r="F2" t="s">
        <v>55</v>
      </c>
      <c r="G2" s="6" t="s">
        <v>120</v>
      </c>
      <c r="H2" s="6" t="s">
        <v>146</v>
      </c>
      <c r="I2" t="s">
        <v>133</v>
      </c>
      <c r="J2" t="s">
        <v>157</v>
      </c>
      <c r="K2">
        <v>1</v>
      </c>
      <c r="L2" t="s">
        <v>182</v>
      </c>
      <c r="M2" t="s">
        <v>45</v>
      </c>
      <c r="N2" t="s">
        <v>234</v>
      </c>
      <c r="O2" t="s">
        <v>337</v>
      </c>
      <c r="P2" t="s">
        <v>473</v>
      </c>
      <c r="Q2" s="355">
        <v>0.1</v>
      </c>
    </row>
    <row r="3" spans="1:17" x14ac:dyDescent="0.35">
      <c r="A3" t="s">
        <v>21</v>
      </c>
      <c r="B3" t="s">
        <v>102</v>
      </c>
      <c r="C3" t="s">
        <v>27</v>
      </c>
      <c r="D3" t="s">
        <v>46</v>
      </c>
      <c r="E3" s="1" t="s">
        <v>54</v>
      </c>
      <c r="F3" t="s">
        <v>56</v>
      </c>
      <c r="G3" s="6" t="s">
        <v>119</v>
      </c>
      <c r="H3" s="6" t="s">
        <v>144</v>
      </c>
      <c r="I3" t="s">
        <v>134</v>
      </c>
      <c r="J3" t="s">
        <v>159</v>
      </c>
      <c r="K3">
        <v>2</v>
      </c>
      <c r="L3" t="s">
        <v>183</v>
      </c>
      <c r="M3" t="s">
        <v>46</v>
      </c>
      <c r="N3" t="s">
        <v>235</v>
      </c>
      <c r="O3" t="s">
        <v>338</v>
      </c>
      <c r="P3" t="s">
        <v>474</v>
      </c>
      <c r="Q3" s="355">
        <v>0.2</v>
      </c>
    </row>
    <row r="4" spans="1:17" x14ac:dyDescent="0.35">
      <c r="A4" t="s">
        <v>22</v>
      </c>
      <c r="B4" t="s">
        <v>103</v>
      </c>
      <c r="C4" t="s">
        <v>26</v>
      </c>
      <c r="D4" t="s">
        <v>32</v>
      </c>
      <c r="E4" s="1" t="s">
        <v>417</v>
      </c>
      <c r="F4" t="s">
        <v>32</v>
      </c>
      <c r="G4" s="6" t="s">
        <v>366</v>
      </c>
      <c r="H4" s="6" t="s">
        <v>147</v>
      </c>
      <c r="I4" t="s">
        <v>443</v>
      </c>
      <c r="J4" t="s">
        <v>188</v>
      </c>
      <c r="K4">
        <v>3</v>
      </c>
      <c r="L4" t="s">
        <v>184</v>
      </c>
      <c r="M4" t="s">
        <v>200</v>
      </c>
      <c r="O4" t="s">
        <v>339</v>
      </c>
      <c r="P4" t="s">
        <v>475</v>
      </c>
      <c r="Q4" s="355">
        <v>0.2</v>
      </c>
    </row>
    <row r="5" spans="1:17" x14ac:dyDescent="0.35">
      <c r="A5" t="s">
        <v>23</v>
      </c>
      <c r="B5" t="s">
        <v>26</v>
      </c>
      <c r="E5" s="1" t="s">
        <v>32</v>
      </c>
      <c r="G5" s="6" t="s">
        <v>26</v>
      </c>
      <c r="H5" s="6" t="s">
        <v>32</v>
      </c>
      <c r="I5" t="s">
        <v>444</v>
      </c>
      <c r="J5" t="s">
        <v>26</v>
      </c>
      <c r="O5" t="s">
        <v>340</v>
      </c>
      <c r="P5" t="s">
        <v>46</v>
      </c>
    </row>
    <row r="6" spans="1:17" x14ac:dyDescent="0.35">
      <c r="A6" t="s">
        <v>26</v>
      </c>
      <c r="I6" t="s">
        <v>370</v>
      </c>
    </row>
    <row r="7" spans="1:17" x14ac:dyDescent="0.35">
      <c r="I7" t="s">
        <v>135</v>
      </c>
    </row>
    <row r="8" spans="1:17" x14ac:dyDescent="0.35">
      <c r="I8" t="s">
        <v>136</v>
      </c>
    </row>
    <row r="9" spans="1:17" x14ac:dyDescent="0.35">
      <c r="I9" t="s">
        <v>137</v>
      </c>
    </row>
    <row r="10" spans="1:17" x14ac:dyDescent="0.35">
      <c r="I10" t="s">
        <v>445</v>
      </c>
    </row>
    <row r="11" spans="1:17" x14ac:dyDescent="0.35">
      <c r="I11" t="s">
        <v>138</v>
      </c>
    </row>
    <row r="12" spans="1:17" x14ac:dyDescent="0.35">
      <c r="I12" t="s">
        <v>446</v>
      </c>
    </row>
    <row r="13" spans="1:17" x14ac:dyDescent="0.35">
      <c r="I13" t="s">
        <v>447</v>
      </c>
    </row>
    <row r="14" spans="1:17" x14ac:dyDescent="0.35">
      <c r="I14" t="s">
        <v>448</v>
      </c>
    </row>
    <row r="15" spans="1:17" x14ac:dyDescent="0.35">
      <c r="B15" s="1"/>
      <c r="I15" t="s">
        <v>449</v>
      </c>
    </row>
    <row r="16" spans="1:17" x14ac:dyDescent="0.35">
      <c r="I16" t="s">
        <v>450</v>
      </c>
    </row>
    <row r="17" spans="9:9" x14ac:dyDescent="0.35">
      <c r="I17" t="s">
        <v>451</v>
      </c>
    </row>
    <row r="18" spans="9:9" x14ac:dyDescent="0.35">
      <c r="I18" t="s">
        <v>452</v>
      </c>
    </row>
    <row r="19" spans="9:9" x14ac:dyDescent="0.35">
      <c r="I19" t="s">
        <v>453</v>
      </c>
    </row>
    <row r="20" spans="9:9" x14ac:dyDescent="0.35">
      <c r="I20" t="s">
        <v>454</v>
      </c>
    </row>
    <row r="21" spans="9:9" x14ac:dyDescent="0.35">
      <c r="I21" t="s">
        <v>139</v>
      </c>
    </row>
    <row r="22" spans="9:9" x14ac:dyDescent="0.35">
      <c r="I22" t="s">
        <v>455</v>
      </c>
    </row>
    <row r="23" spans="9:9" x14ac:dyDescent="0.35">
      <c r="I23" t="s">
        <v>371</v>
      </c>
    </row>
    <row r="24" spans="9:9" x14ac:dyDescent="0.35">
      <c r="I24" t="s">
        <v>456</v>
      </c>
    </row>
    <row r="25" spans="9:9" x14ac:dyDescent="0.35">
      <c r="I25" s="2" t="s">
        <v>372</v>
      </c>
    </row>
    <row r="26" spans="9:9" x14ac:dyDescent="0.35">
      <c r="I26" t="s">
        <v>457</v>
      </c>
    </row>
    <row r="27" spans="9:9" x14ac:dyDescent="0.35">
      <c r="I27" t="s">
        <v>458</v>
      </c>
    </row>
    <row r="28" spans="9:9" x14ac:dyDescent="0.35">
      <c r="I28" t="s">
        <v>459</v>
      </c>
    </row>
    <row r="29" spans="9:9" x14ac:dyDescent="0.35">
      <c r="I29" t="s">
        <v>460</v>
      </c>
    </row>
    <row r="30" spans="9:9" x14ac:dyDescent="0.35">
      <c r="I30" t="s">
        <v>461</v>
      </c>
    </row>
    <row r="31" spans="9:9" x14ac:dyDescent="0.35">
      <c r="I31" t="s">
        <v>462</v>
      </c>
    </row>
    <row r="32" spans="9:9" x14ac:dyDescent="0.35">
      <c r="I32" t="s">
        <v>140</v>
      </c>
    </row>
    <row r="33" spans="9:9" x14ac:dyDescent="0.35">
      <c r="I33" t="s">
        <v>463</v>
      </c>
    </row>
    <row r="34" spans="9:9" x14ac:dyDescent="0.35">
      <c r="I34" s="2" t="s">
        <v>26</v>
      </c>
    </row>
  </sheetData>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F0B0-F8B6-4179-94A3-086253B86AEA}">
  <dimension ref="A1:Q41"/>
  <sheetViews>
    <sheetView zoomScaleNormal="100" workbookViewId="0"/>
  </sheetViews>
  <sheetFormatPr defaultColWidth="8.81640625" defaultRowHeight="14.5" x14ac:dyDescent="0.35"/>
  <sheetData>
    <row r="1" spans="1:17" s="10" customFormat="1" x14ac:dyDescent="0.35">
      <c r="A1" s="10" t="s">
        <v>396</v>
      </c>
      <c r="F1" s="257">
        <f>'Input-ProForma'!F31</f>
        <v>0</v>
      </c>
      <c r="G1" s="257">
        <f>F1+'Input-ProForma'!G31</f>
        <v>0</v>
      </c>
      <c r="H1" s="257">
        <f>G1+'Input-ProForma'!H31</f>
        <v>0</v>
      </c>
      <c r="I1" s="257">
        <f>H1+'Input-ProForma'!I31</f>
        <v>0</v>
      </c>
      <c r="J1" s="257">
        <f>I1+'Input-ProForma'!J31</f>
        <v>0</v>
      </c>
      <c r="K1" s="257">
        <f>J1+'Input-ProForma'!K31</f>
        <v>0</v>
      </c>
      <c r="L1" s="257">
        <f>K1+'Input-ProForma'!L31</f>
        <v>0</v>
      </c>
      <c r="M1" s="257">
        <f>L1+'Input-ProForma'!M31</f>
        <v>0</v>
      </c>
      <c r="N1" s="257">
        <f>M1+'Input-ProForma'!N31</f>
        <v>0</v>
      </c>
      <c r="O1" s="257">
        <f>N1+'Input-ProForma'!O31</f>
        <v>0</v>
      </c>
      <c r="P1" s="257">
        <f>O1+'Input-ProForma'!P31</f>
        <v>0</v>
      </c>
      <c r="Q1" s="257">
        <f>P1+'Input-ProForma'!Q31</f>
        <v>0</v>
      </c>
    </row>
    <row r="2" spans="1:17" s="10" customFormat="1" x14ac:dyDescent="0.35"/>
    <row r="3" spans="1:17" s="10" customFormat="1" x14ac:dyDescent="0.35">
      <c r="E3" s="257">
        <f>Q1+'Input-ProForma'!E43</f>
        <v>0</v>
      </c>
      <c r="F3" s="257">
        <f>E3+'Input-ProForma'!F43</f>
        <v>0</v>
      </c>
      <c r="G3" s="257">
        <f>F3+'Input-ProForma'!G43</f>
        <v>0</v>
      </c>
      <c r="H3" s="257">
        <f>G3+'Input-ProForma'!H43</f>
        <v>0</v>
      </c>
      <c r="I3" s="257">
        <f>H3+'Input-ProForma'!I43</f>
        <v>0</v>
      </c>
      <c r="J3" s="257">
        <f>I3+'Input-ProForma'!J43</f>
        <v>0</v>
      </c>
      <c r="K3" s="257">
        <f>J3+'Input-ProForma'!K43</f>
        <v>0</v>
      </c>
      <c r="L3" s="257">
        <f>K3+'Input-ProForma'!L43</f>
        <v>0</v>
      </c>
      <c r="M3" s="257">
        <f>L3+'Input-ProForma'!M43</f>
        <v>0</v>
      </c>
      <c r="N3" s="257">
        <f>M3+'Input-ProForma'!N43</f>
        <v>0</v>
      </c>
      <c r="O3" s="257">
        <f>N3+'Input-ProForma'!O43</f>
        <v>0</v>
      </c>
      <c r="P3" s="257">
        <f>O3+'Input-ProForma'!P43</f>
        <v>0</v>
      </c>
      <c r="Q3" s="257">
        <f>P3+'Input-ProForma'!Q43</f>
        <v>0</v>
      </c>
    </row>
    <row r="6" spans="1:17" x14ac:dyDescent="0.35">
      <c r="A6" t="s">
        <v>397</v>
      </c>
    </row>
    <row r="8" spans="1:17" x14ac:dyDescent="0.35">
      <c r="B8" t="str">
        <f>'QC Alerts'!E6</f>
        <v>QC Item</v>
      </c>
      <c r="C8" t="s">
        <v>398</v>
      </c>
    </row>
    <row r="9" spans="1:17" x14ac:dyDescent="0.35">
      <c r="B9" t="str">
        <f>'QC Alerts'!E7</f>
        <v>System Details: Solar PV System Details</v>
      </c>
      <c r="C9" t="b">
        <f>IF('QC Alerts'!F7&lt;&gt;"",IF('QC Alerts'!G7&lt;&gt;"",TRUE,FALSE),TRUE)</f>
        <v>1</v>
      </c>
    </row>
    <row r="10" spans="1:17" x14ac:dyDescent="0.35">
      <c r="B10" t="str">
        <f>'QC Alerts'!E8</f>
        <v>System Details: Battery Storage System Details</v>
      </c>
      <c r="C10" t="b">
        <f>IF('QC Alerts'!F8&lt;&gt;"",IF('QC Alerts'!G8&lt;&gt;"",TRUE,FALSE),TRUE)</f>
        <v>1</v>
      </c>
    </row>
    <row r="11" spans="1:17" x14ac:dyDescent="0.35">
      <c r="B11" t="str">
        <f>'QC Alerts'!E9</f>
        <v>System Components</v>
      </c>
      <c r="C11" t="b">
        <f>IF('QC Alerts'!F9&lt;&gt;"",IF('QC Alerts'!G9&lt;&gt;"",TRUE,FALSE),TRUE)</f>
        <v>1</v>
      </c>
    </row>
    <row r="12" spans="1:17" x14ac:dyDescent="0.35">
      <c r="B12" t="str">
        <f>'QC Alerts'!E10</f>
        <v>Permitting and Interconnection</v>
      </c>
      <c r="C12" t="b">
        <f>IF('QC Alerts'!F10&lt;&gt;"",IF('QC Alerts'!G10&lt;&gt;"",TRUE,FALSE),TRUE)</f>
        <v>1</v>
      </c>
    </row>
    <row r="13" spans="1:17" x14ac:dyDescent="0.35">
      <c r="B13" t="str">
        <f>'QC Alerts'!E11</f>
        <v>Roof-Mounted Systems</v>
      </c>
      <c r="C13" t="b">
        <f>IF('QC Alerts'!F11&lt;&gt;"",IF('QC Alerts'!G11&lt;&gt;"",TRUE,FALSE),TRUE)</f>
        <v>1</v>
      </c>
    </row>
    <row r="14" spans="1:17" x14ac:dyDescent="0.35">
      <c r="B14" t="str">
        <f>'QC Alerts'!E12</f>
        <v>Roof-Mounted Systems (Contractor Approval)</v>
      </c>
      <c r="C14" t="b">
        <f>IF('QC Alerts'!F12&lt;&gt;"",IF('QC Alerts'!G12&lt;&gt;"",TRUE,FALSE),TRUE)</f>
        <v>1</v>
      </c>
    </row>
    <row r="15" spans="1:17" x14ac:dyDescent="0.35">
      <c r="B15" t="str">
        <f>'QC Alerts'!E15</f>
        <v>Savings From Energy Generation</v>
      </c>
      <c r="C15" t="b">
        <f>IF('QC Alerts'!F15&lt;&gt;"",IF('QC Alerts'!G15&lt;&gt;"",TRUE,FALSE),TRUE)</f>
        <v>1</v>
      </c>
    </row>
    <row r="16" spans="1:17" x14ac:dyDescent="0.35">
      <c r="B16" t="str">
        <f>'QC Alerts'!E16</f>
        <v>Available Incentives</v>
      </c>
      <c r="C16" t="b">
        <f>IF('QC Alerts'!F16&lt;&gt;"",IF('QC Alerts'!G16&lt;&gt;"",TRUE,FALSE),TRUE)</f>
        <v>1</v>
      </c>
    </row>
    <row r="17" spans="1:3" x14ac:dyDescent="0.35">
      <c r="B17" t="str">
        <f>'QC Alerts'!E17</f>
        <v>Financing Conditions</v>
      </c>
      <c r="C17" t="b">
        <f>IF('QC Alerts'!F17&lt;&gt;"",IF('QC Alerts'!G17&lt;&gt;"",TRUE,FALSE),TRUE)</f>
        <v>1</v>
      </c>
    </row>
    <row r="18" spans="1:3" x14ac:dyDescent="0.35">
      <c r="B18" t="str">
        <f>'QC Alerts'!E13</f>
        <v>Upfront Expenses</v>
      </c>
      <c r="C18" t="b">
        <f>IF('QC Alerts'!F13&lt;&gt;"",IF('QC Alerts'!G13&lt;&gt;"",TRUE,FALSE),TRUE)</f>
        <v>1</v>
      </c>
    </row>
    <row r="19" spans="1:3" x14ac:dyDescent="0.35">
      <c r="B19" t="str">
        <f>'QC Alerts'!E14</f>
        <v>Operation and Maintenance</v>
      </c>
      <c r="C19" t="b">
        <f>IF('QC Alerts'!F14&lt;&gt;"",IF('QC Alerts'!G14&lt;&gt;"",TRUE,FALSE),TRUE)</f>
        <v>1</v>
      </c>
    </row>
    <row r="20" spans="1:3" x14ac:dyDescent="0.35">
      <c r="B20" t="str">
        <f>'QC Alerts'!E18</f>
        <v>Lifetime Cash Flow (Income)</v>
      </c>
      <c r="C20" t="b">
        <f>IF('QC Alerts'!F18&lt;&gt;"",IF('QC Alerts'!G18&lt;&gt;"",TRUE,FALSE),TRUE)</f>
        <v>1</v>
      </c>
    </row>
    <row r="21" spans="1:3" x14ac:dyDescent="0.35">
      <c r="B21" t="str">
        <f>'QC Alerts'!E19</f>
        <v>Lifetime Cash Flow (Expenses)</v>
      </c>
      <c r="C21" t="b">
        <f>IF('QC Alerts'!F19&lt;&gt;"",IF('QC Alerts'!G19&lt;&gt;"",TRUE,FALSE),TRUE)</f>
        <v>1</v>
      </c>
    </row>
    <row r="24" spans="1:3" x14ac:dyDescent="0.35">
      <c r="A24" t="s">
        <v>414</v>
      </c>
    </row>
    <row r="25" spans="1:3" x14ac:dyDescent="0.35">
      <c r="B25">
        <v>2019</v>
      </c>
      <c r="C25" s="355">
        <v>0.3</v>
      </c>
    </row>
    <row r="26" spans="1:3" x14ac:dyDescent="0.35">
      <c r="B26">
        <v>2020</v>
      </c>
      <c r="C26" s="355">
        <v>0.26</v>
      </c>
    </row>
    <row r="27" spans="1:3" x14ac:dyDescent="0.35">
      <c r="B27">
        <v>2021</v>
      </c>
      <c r="C27" s="355">
        <v>0.26</v>
      </c>
    </row>
    <row r="28" spans="1:3" x14ac:dyDescent="0.35">
      <c r="B28">
        <v>2022</v>
      </c>
      <c r="C28" s="355">
        <v>0.3</v>
      </c>
    </row>
    <row r="29" spans="1:3" x14ac:dyDescent="0.35">
      <c r="B29">
        <v>2023</v>
      </c>
      <c r="C29" s="355">
        <v>0.3</v>
      </c>
    </row>
    <row r="30" spans="1:3" x14ac:dyDescent="0.35">
      <c r="B30">
        <v>2024</v>
      </c>
      <c r="C30" s="379">
        <v>0.3</v>
      </c>
    </row>
    <row r="31" spans="1:3" x14ac:dyDescent="0.35">
      <c r="B31">
        <v>2025</v>
      </c>
      <c r="C31" s="379">
        <v>0.3</v>
      </c>
    </row>
    <row r="32" spans="1:3" x14ac:dyDescent="0.35">
      <c r="B32">
        <v>2026</v>
      </c>
      <c r="C32" s="379">
        <v>0.3</v>
      </c>
    </row>
    <row r="33" spans="2:3" x14ac:dyDescent="0.35">
      <c r="B33">
        <v>2027</v>
      </c>
      <c r="C33" s="379">
        <v>0.3</v>
      </c>
    </row>
    <row r="34" spans="2:3" x14ac:dyDescent="0.35">
      <c r="B34">
        <v>2028</v>
      </c>
      <c r="C34" s="379">
        <v>0.3</v>
      </c>
    </row>
    <row r="35" spans="2:3" x14ac:dyDescent="0.35">
      <c r="B35">
        <v>2029</v>
      </c>
      <c r="C35" s="379">
        <v>0.3</v>
      </c>
    </row>
    <row r="36" spans="2:3" x14ac:dyDescent="0.35">
      <c r="B36">
        <v>2030</v>
      </c>
      <c r="C36" s="379">
        <v>0.3</v>
      </c>
    </row>
    <row r="37" spans="2:3" x14ac:dyDescent="0.35">
      <c r="B37">
        <v>2031</v>
      </c>
      <c r="C37" s="379">
        <v>0.3</v>
      </c>
    </row>
    <row r="38" spans="2:3" x14ac:dyDescent="0.35">
      <c r="B38">
        <v>2032</v>
      </c>
      <c r="C38" s="379">
        <v>0.3</v>
      </c>
    </row>
    <row r="39" spans="2:3" x14ac:dyDescent="0.35">
      <c r="B39">
        <v>2033</v>
      </c>
      <c r="C39" s="379">
        <v>0.26</v>
      </c>
    </row>
    <row r="40" spans="2:3" x14ac:dyDescent="0.35">
      <c r="B40">
        <v>2034</v>
      </c>
      <c r="C40" s="379">
        <v>0.22</v>
      </c>
    </row>
    <row r="41" spans="2:3" x14ac:dyDescent="0.35">
      <c r="B41">
        <v>2035</v>
      </c>
      <c r="C41" s="379">
        <v>0</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autoPageBreaks="0"/>
  </sheetPr>
  <dimension ref="B1:R52"/>
  <sheetViews>
    <sheetView showGridLines="0" zoomScaleNormal="100" zoomScalePageLayoutView="106" workbookViewId="0"/>
  </sheetViews>
  <sheetFormatPr defaultColWidth="8.81640625" defaultRowHeight="14.5" x14ac:dyDescent="0.35"/>
  <cols>
    <col min="1" max="1" width="2.453125" style="10" customWidth="1"/>
    <col min="2" max="2" width="3.453125" style="10" customWidth="1"/>
    <col min="3" max="4" width="8.81640625" style="10"/>
    <col min="5" max="5" width="16.81640625" style="10" customWidth="1"/>
    <col min="6" max="6" width="24.81640625" style="10" customWidth="1"/>
    <col min="7" max="7" width="21.453125" style="10" customWidth="1"/>
    <col min="8" max="8" width="28.81640625" style="10" customWidth="1"/>
    <col min="9" max="9" width="15.81640625" style="10" customWidth="1"/>
    <col min="10" max="10" width="16.81640625" style="10" customWidth="1"/>
    <col min="11" max="11" width="16.453125" style="10" customWidth="1"/>
    <col min="12" max="12" width="15.453125" style="10" customWidth="1"/>
    <col min="13" max="16384" width="8.81640625" style="10"/>
  </cols>
  <sheetData>
    <row r="1" spans="2:18" ht="23.25" customHeight="1" x14ac:dyDescent="0.35">
      <c r="B1" s="8"/>
    </row>
    <row r="3" spans="2:18" ht="26" x14ac:dyDescent="0.6">
      <c r="B3" s="27" t="s">
        <v>63</v>
      </c>
    </row>
    <row r="4" spans="2:18" ht="27.75" customHeight="1" x14ac:dyDescent="0.35">
      <c r="B4" s="28" t="s">
        <v>62</v>
      </c>
    </row>
    <row r="5" spans="2:18" ht="16.5" customHeight="1" x14ac:dyDescent="0.35">
      <c r="B5" s="390" t="s">
        <v>316</v>
      </c>
      <c r="C5" s="390"/>
      <c r="D5" s="390"/>
      <c r="E5" s="390"/>
      <c r="F5" s="390"/>
      <c r="G5" s="390"/>
      <c r="H5" s="390"/>
      <c r="I5" s="390"/>
      <c r="J5" s="390"/>
      <c r="K5" s="390"/>
      <c r="L5" s="390"/>
      <c r="M5" s="390"/>
      <c r="N5" s="390"/>
      <c r="O5" s="390"/>
      <c r="P5" s="390"/>
      <c r="Q5" s="390"/>
      <c r="R5" s="390"/>
    </row>
    <row r="6" spans="2:18" ht="18.75" customHeight="1" x14ac:dyDescent="0.35">
      <c r="B6" s="390" t="s">
        <v>225</v>
      </c>
      <c r="C6" s="390"/>
      <c r="D6" s="390"/>
      <c r="E6" s="390"/>
      <c r="F6" s="390"/>
      <c r="G6" s="390"/>
      <c r="H6" s="390"/>
      <c r="I6" s="390"/>
      <c r="J6" s="390"/>
      <c r="K6" s="390"/>
      <c r="L6" s="390"/>
      <c r="M6" s="390"/>
      <c r="N6" s="390"/>
      <c r="O6" s="390"/>
      <c r="P6" s="390"/>
      <c r="Q6" s="390"/>
      <c r="R6" s="390"/>
    </row>
    <row r="7" spans="2:18" ht="18.75" customHeight="1" x14ac:dyDescent="0.35">
      <c r="B7" s="390" t="s">
        <v>226</v>
      </c>
      <c r="C7" s="390"/>
      <c r="D7" s="390"/>
      <c r="E7" s="390"/>
      <c r="F7" s="390"/>
      <c r="G7" s="390"/>
      <c r="H7" s="390"/>
      <c r="I7" s="390"/>
      <c r="J7" s="390"/>
      <c r="K7" s="390"/>
      <c r="L7" s="390"/>
      <c r="M7" s="390"/>
      <c r="N7" s="390"/>
      <c r="O7" s="390"/>
      <c r="P7" s="390"/>
      <c r="Q7" s="390"/>
      <c r="R7" s="390"/>
    </row>
    <row r="8" spans="2:18" ht="18" customHeight="1" x14ac:dyDescent="0.35">
      <c r="B8" s="390" t="s">
        <v>315</v>
      </c>
      <c r="C8" s="390"/>
      <c r="D8" s="390"/>
      <c r="E8" s="390"/>
      <c r="F8" s="390"/>
      <c r="G8" s="390"/>
      <c r="H8" s="390"/>
      <c r="I8" s="390"/>
      <c r="J8" s="390"/>
      <c r="K8" s="390"/>
      <c r="L8" s="390"/>
      <c r="M8" s="390"/>
      <c r="N8" s="390"/>
      <c r="O8" s="390"/>
      <c r="P8" s="390"/>
      <c r="Q8" s="390"/>
      <c r="R8" s="390"/>
    </row>
    <row r="10" spans="2:18" s="32" customFormat="1" ht="19" thickBot="1" x14ac:dyDescent="0.5">
      <c r="B10" s="29" t="s">
        <v>126</v>
      </c>
      <c r="C10" s="30"/>
      <c r="D10" s="30"/>
      <c r="E10" s="31"/>
      <c r="F10" s="31"/>
      <c r="G10" s="31"/>
      <c r="H10" s="31"/>
      <c r="I10" s="31"/>
      <c r="J10" s="31"/>
      <c r="K10" s="31"/>
      <c r="L10" s="31"/>
      <c r="M10" s="31"/>
      <c r="N10" s="31"/>
    </row>
    <row r="11" spans="2:18" s="33" customFormat="1" ht="15.75" customHeight="1" x14ac:dyDescent="0.35">
      <c r="C11" s="34"/>
      <c r="D11" s="35"/>
    </row>
    <row r="12" spans="2:18" s="33" customFormat="1" ht="19.5" customHeight="1" x14ac:dyDescent="0.35">
      <c r="D12" s="36" t="s">
        <v>122</v>
      </c>
      <c r="E12" s="408"/>
      <c r="F12" s="392"/>
      <c r="J12" s="37"/>
    </row>
    <row r="13" spans="2:18" s="32" customFormat="1" ht="9" customHeight="1" x14ac:dyDescent="0.3">
      <c r="C13" s="38"/>
      <c r="D13" s="39"/>
    </row>
    <row r="14" spans="2:18" s="32" customFormat="1" ht="20" customHeight="1" x14ac:dyDescent="0.3">
      <c r="C14" s="38"/>
      <c r="D14" s="40" t="s">
        <v>123</v>
      </c>
      <c r="E14" s="41"/>
      <c r="F14" s="42" t="str">
        <f>IFERROR(" → "&amp;VLOOKUP(E14,Dropdowns!K2:L4,2,FALSE),"")</f>
        <v/>
      </c>
    </row>
    <row r="15" spans="2:18" s="32" customFormat="1" ht="9" customHeight="1" x14ac:dyDescent="0.3">
      <c r="C15" s="38"/>
      <c r="D15" s="39"/>
    </row>
    <row r="16" spans="2:18" s="32" customFormat="1" ht="20" customHeight="1" x14ac:dyDescent="0.3">
      <c r="C16" s="38"/>
      <c r="D16" s="40" t="s">
        <v>124</v>
      </c>
      <c r="E16" s="391"/>
      <c r="F16" s="392"/>
      <c r="G16" s="40" t="s">
        <v>125</v>
      </c>
      <c r="H16" s="43"/>
    </row>
    <row r="17" spans="2:14" s="32" customFormat="1" ht="20" customHeight="1" x14ac:dyDescent="0.3">
      <c r="C17" s="38"/>
      <c r="D17" s="38"/>
    </row>
    <row r="18" spans="2:14" s="32" customFormat="1" ht="19" thickBot="1" x14ac:dyDescent="0.5">
      <c r="B18" s="29" t="s">
        <v>131</v>
      </c>
      <c r="C18" s="30"/>
      <c r="D18" s="30"/>
      <c r="E18" s="31"/>
      <c r="F18" s="31"/>
      <c r="G18" s="31"/>
      <c r="H18" s="31"/>
      <c r="I18" s="31"/>
      <c r="J18" s="31"/>
      <c r="K18" s="31"/>
      <c r="L18" s="31"/>
      <c r="M18" s="31"/>
      <c r="N18" s="31"/>
    </row>
    <row r="20" spans="2:14" ht="24" customHeight="1" x14ac:dyDescent="0.35">
      <c r="D20" s="44"/>
      <c r="E20" s="40" t="s">
        <v>167</v>
      </c>
      <c r="F20" s="274">
        <f>'Input-SystemDetails'!D29</f>
        <v>0</v>
      </c>
      <c r="G20" s="45" t="s">
        <v>40</v>
      </c>
    </row>
    <row r="21" spans="2:14" ht="12.75" customHeight="1" x14ac:dyDescent="0.35">
      <c r="F21" s="272"/>
    </row>
    <row r="22" spans="2:14" ht="24" customHeight="1" x14ac:dyDescent="0.35">
      <c r="B22" s="32"/>
      <c r="C22" s="38"/>
      <c r="E22" s="40" t="s">
        <v>128</v>
      </c>
      <c r="F22" s="273">
        <f>'Input-UpfrontExpenses'!F36</f>
        <v>0</v>
      </c>
    </row>
    <row r="23" spans="2:14" ht="12" customHeight="1" x14ac:dyDescent="0.35"/>
    <row r="24" spans="2:14" ht="24" customHeight="1" x14ac:dyDescent="0.35">
      <c r="E24" s="40" t="s">
        <v>219</v>
      </c>
      <c r="F24" s="46" t="str">
        <f>IF(COUNTIF('Input-RoofMountedSystems'!I13:I32,"Yes")&gt;0,"Yes","No")</f>
        <v>No</v>
      </c>
    </row>
    <row r="25" spans="2:14" ht="24" customHeight="1" x14ac:dyDescent="0.35"/>
    <row r="26" spans="2:14" s="32" customFormat="1" ht="19" thickBot="1" x14ac:dyDescent="0.5">
      <c r="B26" s="29" t="s">
        <v>127</v>
      </c>
      <c r="C26" s="47"/>
      <c r="D26" s="47"/>
      <c r="E26" s="31"/>
      <c r="F26" s="31"/>
      <c r="G26" s="31"/>
      <c r="H26" s="31"/>
      <c r="I26" s="31"/>
      <c r="J26" s="31"/>
      <c r="K26" s="31"/>
      <c r="L26" s="31"/>
      <c r="M26" s="31"/>
      <c r="N26" s="31"/>
    </row>
    <row r="28" spans="2:14" x14ac:dyDescent="0.35">
      <c r="B28" s="33"/>
      <c r="C28" s="48"/>
      <c r="D28" s="48"/>
      <c r="E28" s="49"/>
      <c r="F28" s="50" t="s">
        <v>220</v>
      </c>
      <c r="G28" s="51" t="s">
        <v>221</v>
      </c>
    </row>
    <row r="29" spans="2:14" ht="20" customHeight="1" x14ac:dyDescent="0.35">
      <c r="B29" s="33"/>
      <c r="C29" s="48"/>
      <c r="D29" s="48"/>
      <c r="E29" s="49" t="s">
        <v>224</v>
      </c>
      <c r="F29" s="52">
        <f>J44</f>
        <v>0</v>
      </c>
      <c r="G29" s="53">
        <f>K44</f>
        <v>0</v>
      </c>
    </row>
    <row r="30" spans="2:14" ht="20" customHeight="1" x14ac:dyDescent="0.35">
      <c r="B30" s="33" t="s">
        <v>323</v>
      </c>
      <c r="C30" s="54"/>
      <c r="D30" s="54"/>
      <c r="E30" s="55" t="s">
        <v>222</v>
      </c>
      <c r="F30" s="56">
        <v>0.75</v>
      </c>
      <c r="G30" s="57">
        <v>0.25</v>
      </c>
    </row>
    <row r="31" spans="2:14" ht="20" customHeight="1" x14ac:dyDescent="0.35">
      <c r="B31" s="33"/>
      <c r="C31" s="48"/>
      <c r="D31" s="48"/>
      <c r="E31" s="58" t="s">
        <v>223</v>
      </c>
      <c r="F31" s="59">
        <f>F29*F30</f>
        <v>0</v>
      </c>
      <c r="G31" s="254">
        <f>G29*G30</f>
        <v>0</v>
      </c>
    </row>
    <row r="32" spans="2:14" ht="15.75" customHeight="1" x14ac:dyDescent="0.35">
      <c r="B32" s="33"/>
      <c r="C32" s="48"/>
      <c r="D32" s="48"/>
      <c r="E32" s="48"/>
      <c r="F32" s="48"/>
      <c r="G32" s="48"/>
      <c r="H32" s="60"/>
    </row>
    <row r="33" spans="2:14" ht="25.5" customHeight="1" x14ac:dyDescent="0.35">
      <c r="B33" s="35"/>
      <c r="C33" s="415" t="s">
        <v>361</v>
      </c>
      <c r="D33" s="415"/>
      <c r="E33" s="416"/>
      <c r="F33" s="258">
        <f>AVERAGE('Input-ProForma'!F11:Q11,'Input-ProForma'!F35:Q35)</f>
        <v>0</v>
      </c>
      <c r="G33" s="35"/>
    </row>
    <row r="34" spans="2:14" ht="24" customHeight="1" x14ac:dyDescent="0.35">
      <c r="D34" s="61"/>
    </row>
    <row r="35" spans="2:14" s="32" customFormat="1" ht="19" thickBot="1" x14ac:dyDescent="0.5">
      <c r="B35" s="29" t="s">
        <v>227</v>
      </c>
      <c r="C35" s="30"/>
      <c r="D35" s="30"/>
      <c r="E35" s="31"/>
      <c r="F35" s="31"/>
      <c r="G35" s="31"/>
      <c r="H35" s="31"/>
      <c r="I35" s="31"/>
      <c r="J35" s="31"/>
      <c r="K35" s="31"/>
      <c r="L35" s="31"/>
      <c r="M35" s="31"/>
      <c r="N35" s="31"/>
    </row>
    <row r="36" spans="2:14" ht="23.5" customHeight="1" x14ac:dyDescent="0.35">
      <c r="B36" s="378" t="s">
        <v>465</v>
      </c>
      <c r="H36" s="9"/>
    </row>
    <row r="37" spans="2:14" ht="11.5" customHeight="1" x14ac:dyDescent="0.35"/>
    <row r="38" spans="2:14" x14ac:dyDescent="0.35">
      <c r="B38" s="8" t="s">
        <v>321</v>
      </c>
      <c r="C38" s="8"/>
      <c r="D38" s="8"/>
      <c r="E38" s="8"/>
      <c r="F38" s="8"/>
      <c r="G38" s="8"/>
      <c r="H38" s="8"/>
    </row>
    <row r="39" spans="2:14" x14ac:dyDescent="0.35">
      <c r="B39" s="62" t="s">
        <v>215</v>
      </c>
      <c r="C39" s="8"/>
      <c r="D39" s="8"/>
      <c r="E39" s="8"/>
      <c r="F39" s="8"/>
      <c r="G39" s="8"/>
      <c r="H39" s="8"/>
    </row>
    <row r="41" spans="2:14" ht="24" customHeight="1" thickBot="1" x14ac:dyDescent="0.4">
      <c r="C41" s="393" t="s">
        <v>154</v>
      </c>
      <c r="D41" s="394"/>
      <c r="E41" s="395"/>
      <c r="F41" s="402" t="s">
        <v>155</v>
      </c>
      <c r="G41" s="411" t="s">
        <v>189</v>
      </c>
      <c r="H41" s="412"/>
      <c r="I41" s="419" t="s">
        <v>160</v>
      </c>
      <c r="J41" s="63" t="s">
        <v>161</v>
      </c>
      <c r="K41" s="64" t="s">
        <v>187</v>
      </c>
      <c r="L41" s="417" t="s">
        <v>162</v>
      </c>
      <c r="M41" s="417" t="s">
        <v>165</v>
      </c>
    </row>
    <row r="42" spans="2:14" ht="15.5" thickTop="1" thickBot="1" x14ac:dyDescent="0.4">
      <c r="C42" s="396"/>
      <c r="D42" s="397"/>
      <c r="E42" s="398"/>
      <c r="F42" s="403"/>
      <c r="G42" s="413"/>
      <c r="H42" s="414"/>
      <c r="I42" s="420"/>
      <c r="J42" s="65" t="s">
        <v>163</v>
      </c>
      <c r="K42" s="66" t="s">
        <v>163</v>
      </c>
      <c r="L42" s="418"/>
      <c r="M42" s="418"/>
    </row>
    <row r="43" spans="2:14" ht="15.5" thickTop="1" thickBot="1" x14ac:dyDescent="0.4">
      <c r="C43" s="399"/>
      <c r="D43" s="400"/>
      <c r="E43" s="401"/>
      <c r="F43" s="404"/>
      <c r="G43" s="413"/>
      <c r="H43" s="414"/>
      <c r="I43" s="67" t="s">
        <v>164</v>
      </c>
      <c r="J43" s="68" t="s">
        <v>164</v>
      </c>
      <c r="K43" s="69" t="s">
        <v>164</v>
      </c>
      <c r="L43" s="70" t="s">
        <v>49</v>
      </c>
      <c r="M43" s="67" t="s">
        <v>166</v>
      </c>
    </row>
    <row r="44" spans="2:14" ht="36" customHeight="1" thickTop="1" x14ac:dyDescent="0.35">
      <c r="C44" s="405" t="s">
        <v>156</v>
      </c>
      <c r="D44" s="406"/>
      <c r="E44" s="407"/>
      <c r="F44" s="71">
        <f>'Input-SystemDetails'!D23</f>
        <v>0</v>
      </c>
      <c r="G44" s="409">
        <f>'Input-SystemDetails'!D25</f>
        <v>0</v>
      </c>
      <c r="H44" s="410"/>
      <c r="I44" s="72">
        <f>'Input-UpfrontExpenses'!F36-I52</f>
        <v>0</v>
      </c>
      <c r="J44" s="73">
        <f>'Input-Income'!D27</f>
        <v>0</v>
      </c>
      <c r="K44" s="74">
        <f>'Input-Income'!D28</f>
        <v>0</v>
      </c>
      <c r="L44" s="75">
        <f>SUM('Input-Income'!D18:D19)</f>
        <v>0</v>
      </c>
      <c r="M44" s="76">
        <v>25</v>
      </c>
    </row>
    <row r="45" spans="2:14" x14ac:dyDescent="0.35">
      <c r="B45" s="32"/>
    </row>
    <row r="46" spans="2:14" ht="17.25" customHeight="1" x14ac:dyDescent="0.35">
      <c r="B46" s="8" t="s">
        <v>322</v>
      </c>
    </row>
    <row r="47" spans="2:14" ht="17.25" customHeight="1" x14ac:dyDescent="0.35">
      <c r="B47" s="62" t="s">
        <v>214</v>
      </c>
    </row>
    <row r="48" spans="2:14" ht="12" customHeight="1" x14ac:dyDescent="0.35"/>
    <row r="49" spans="2:13" ht="23.25" customHeight="1" thickBot="1" x14ac:dyDescent="0.4">
      <c r="B49" s="32"/>
      <c r="C49" s="393" t="s">
        <v>154</v>
      </c>
      <c r="D49" s="394"/>
      <c r="E49" s="395"/>
      <c r="F49" s="402" t="s">
        <v>155</v>
      </c>
      <c r="G49" s="411" t="s">
        <v>189</v>
      </c>
      <c r="H49" s="412"/>
      <c r="I49" s="419" t="s">
        <v>160</v>
      </c>
      <c r="J49" s="63" t="s">
        <v>161</v>
      </c>
      <c r="K49" s="64" t="s">
        <v>187</v>
      </c>
      <c r="L49" s="417" t="s">
        <v>162</v>
      </c>
      <c r="M49" s="417" t="s">
        <v>165</v>
      </c>
    </row>
    <row r="50" spans="2:13" ht="17.25" customHeight="1" thickTop="1" thickBot="1" x14ac:dyDescent="0.4">
      <c r="B50" s="32"/>
      <c r="C50" s="396"/>
      <c r="D50" s="397"/>
      <c r="E50" s="398"/>
      <c r="F50" s="403"/>
      <c r="G50" s="413"/>
      <c r="H50" s="414"/>
      <c r="I50" s="420"/>
      <c r="J50" s="65" t="s">
        <v>163</v>
      </c>
      <c r="K50" s="66" t="s">
        <v>163</v>
      </c>
      <c r="L50" s="418"/>
      <c r="M50" s="418"/>
    </row>
    <row r="51" spans="2:13" ht="17.25" customHeight="1" thickTop="1" thickBot="1" x14ac:dyDescent="0.4">
      <c r="B51" s="32"/>
      <c r="C51" s="399"/>
      <c r="D51" s="400"/>
      <c r="E51" s="401"/>
      <c r="F51" s="404"/>
      <c r="G51" s="413"/>
      <c r="H51" s="414"/>
      <c r="I51" s="67" t="s">
        <v>164</v>
      </c>
      <c r="J51" s="68" t="s">
        <v>164</v>
      </c>
      <c r="K51" s="69" t="s">
        <v>164</v>
      </c>
      <c r="L51" s="70" t="s">
        <v>49</v>
      </c>
      <c r="M51" s="67" t="s">
        <v>166</v>
      </c>
    </row>
    <row r="52" spans="2:13" ht="36" customHeight="1" thickTop="1" x14ac:dyDescent="0.35">
      <c r="C52" s="405" t="str">
        <f>IF(F24="Yes","Building envelope","")</f>
        <v/>
      </c>
      <c r="D52" s="406"/>
      <c r="E52" s="407"/>
      <c r="F52" s="77" t="str">
        <f>IF(F24="Yes","Repair or replace roof for solar PV installation","")</f>
        <v/>
      </c>
      <c r="G52" s="409">
        <f>'Input-RoofMountedSystems'!D8</f>
        <v>0</v>
      </c>
      <c r="H52" s="410"/>
      <c r="I52" s="72">
        <f>'Input-UpfrontExpenses'!F16</f>
        <v>0</v>
      </c>
      <c r="J52" s="73">
        <v>0</v>
      </c>
      <c r="K52" s="74">
        <v>0</v>
      </c>
      <c r="L52" s="75">
        <v>0</v>
      </c>
      <c r="M52" s="76" t="str">
        <f>IF(F24="yes",20,"")</f>
        <v/>
      </c>
    </row>
  </sheetData>
  <sheetProtection algorithmName="SHA-512" hashValue="UYxiZULWnGBpK76TgEYwP+1xbPH5GnCuBGAvMTlJUZG0F7C/+VRgW7BrNjmXPmqL+eRXCPopaubAUNy8/b55YQ==" saltValue="GuHagvlGOz+ZZMJwbl19bw==" spinCount="100000" sheet="1" objects="1" scenarios="1"/>
  <mergeCells count="23">
    <mergeCell ref="L49:L50"/>
    <mergeCell ref="M49:M50"/>
    <mergeCell ref="L41:L42"/>
    <mergeCell ref="M41:M42"/>
    <mergeCell ref="I49:I50"/>
    <mergeCell ref="I41:I42"/>
    <mergeCell ref="C49:E51"/>
    <mergeCell ref="F49:F51"/>
    <mergeCell ref="C52:E52"/>
    <mergeCell ref="E12:F12"/>
    <mergeCell ref="G44:H44"/>
    <mergeCell ref="G52:H52"/>
    <mergeCell ref="G49:H51"/>
    <mergeCell ref="G41:H43"/>
    <mergeCell ref="C44:E44"/>
    <mergeCell ref="C41:E43"/>
    <mergeCell ref="F41:F43"/>
    <mergeCell ref="C33:E33"/>
    <mergeCell ref="B5:R5"/>
    <mergeCell ref="E16:F16"/>
    <mergeCell ref="B6:R6"/>
    <mergeCell ref="B7:R7"/>
    <mergeCell ref="B8:R8"/>
  </mergeCells>
  <conditionalFormatting sqref="E12">
    <cfRule type="expression" dxfId="69" priority="10">
      <formula>E12=""</formula>
    </cfRule>
  </conditionalFormatting>
  <conditionalFormatting sqref="E14 E16 H16">
    <cfRule type="expression" dxfId="68" priority="11">
      <formula>E14=""</formula>
    </cfRule>
  </conditionalFormatting>
  <dataValidations disablePrompts="1" count="1">
    <dataValidation type="date" allowBlank="1" showInputMessage="1" showErrorMessage="1" sqref="H16" xr:uid="{00000000-0002-0000-0100-000000000000}">
      <formula1>42736</formula1>
      <formula2>46388</formula2>
    </dataValidation>
  </dataValidations>
  <pageMargins left="0.7" right="0.7" top="0.75" bottom="0.75" header="0.3" footer="0.3"/>
  <pageSetup paperSize="5" scale="84" orientation="portrait" r:id="rId1"/>
  <headerFooter>
    <oddFooter>&amp;L&amp;"Source Sans Pro,Regular"&amp;9 © 2023 Fannie Mae.Trademarks of Fannie Mae. &amp;C&amp;"Source Sans Pro,Regular"&amp;9&amp;A&amp;R&amp;"Source Sans Pro,Regular"&amp;9 Form 4099.I -  October 2023 Solar Rewards Intake Form</oddFooter>
  </headerFooter>
  <rowBreaks count="1" manualBreakCount="1">
    <brk id="33" max="1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2000000}">
          <x14:formula1>
            <xm:f>Dropdowns!$K$2:$K$4</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autoPageBreaks="0"/>
  </sheetPr>
  <dimension ref="A1:G28"/>
  <sheetViews>
    <sheetView showGridLines="0" zoomScaleNormal="100" zoomScalePageLayoutView="70" workbookViewId="0"/>
  </sheetViews>
  <sheetFormatPr defaultColWidth="8.81640625" defaultRowHeight="14.5" x14ac:dyDescent="0.35"/>
  <cols>
    <col min="1" max="1" width="2.453125" style="32" customWidth="1"/>
    <col min="2" max="2" width="1.453125" style="32" customWidth="1"/>
    <col min="3" max="3" width="7.1796875" style="38" customWidth="1"/>
    <col min="4" max="4" width="13.453125" style="32" customWidth="1"/>
    <col min="5" max="5" width="38.453125" style="32" customWidth="1"/>
    <col min="6" max="6" width="72.453125" style="32" customWidth="1"/>
    <col min="7" max="7" width="71.453125" style="32" customWidth="1"/>
    <col min="8" max="16384" width="8.81640625" style="10"/>
  </cols>
  <sheetData>
    <row r="1" spans="1:7" ht="23.25" customHeight="1" x14ac:dyDescent="0.35">
      <c r="A1" s="10"/>
      <c r="B1" s="8" t="s">
        <v>317</v>
      </c>
      <c r="C1" s="9"/>
      <c r="D1" s="9"/>
      <c r="E1" s="9"/>
      <c r="F1" s="9"/>
      <c r="G1" s="9"/>
    </row>
    <row r="2" spans="1:7" x14ac:dyDescent="0.35">
      <c r="A2" s="10"/>
      <c r="B2" s="10"/>
      <c r="C2" s="9"/>
      <c r="D2" s="9"/>
      <c r="E2" s="9"/>
      <c r="F2" s="9"/>
      <c r="G2" s="9"/>
    </row>
    <row r="3" spans="1:7" ht="26" x14ac:dyDescent="0.6">
      <c r="A3" s="10"/>
      <c r="B3" s="27" t="s">
        <v>180</v>
      </c>
      <c r="C3" s="10"/>
      <c r="D3" s="10"/>
      <c r="E3" s="10"/>
      <c r="F3" s="9"/>
      <c r="G3" s="10"/>
    </row>
    <row r="4" spans="1:7" x14ac:dyDescent="0.35">
      <c r="A4" s="10"/>
      <c r="B4" s="28" t="s">
        <v>433</v>
      </c>
      <c r="C4" s="10"/>
      <c r="D4" s="10"/>
      <c r="E4" s="10"/>
      <c r="F4" s="9"/>
      <c r="G4" s="10"/>
    </row>
    <row r="5" spans="1:7" x14ac:dyDescent="0.35">
      <c r="C5" s="80"/>
    </row>
    <row r="6" spans="1:7" x14ac:dyDescent="0.35">
      <c r="C6" s="427" t="s">
        <v>168</v>
      </c>
      <c r="D6" s="428"/>
      <c r="E6" s="81" t="s">
        <v>169</v>
      </c>
      <c r="F6" s="82" t="s">
        <v>170</v>
      </c>
      <c r="G6" s="83" t="s">
        <v>171</v>
      </c>
    </row>
    <row r="7" spans="1:7" ht="48.75" customHeight="1" x14ac:dyDescent="0.35">
      <c r="C7" s="425" t="s">
        <v>174</v>
      </c>
      <c r="D7" s="426"/>
      <c r="E7" s="84" t="s">
        <v>194</v>
      </c>
      <c r="F7" s="245" t="str">
        <f>'Input-SystemDetails'!J30&amp;'Input-SystemDetails'!J31</f>
        <v/>
      </c>
      <c r="G7" s="85"/>
    </row>
    <row r="8" spans="1:7" ht="34.5" customHeight="1" x14ac:dyDescent="0.35">
      <c r="C8" s="425" t="s">
        <v>174</v>
      </c>
      <c r="D8" s="426"/>
      <c r="E8" s="84" t="s">
        <v>195</v>
      </c>
      <c r="F8" s="245" t="str">
        <f>'Input-SystemDetails'!J43</f>
        <v/>
      </c>
      <c r="G8" s="85"/>
    </row>
    <row r="9" spans="1:7" ht="44.25" customHeight="1" x14ac:dyDescent="0.35">
      <c r="C9" s="425" t="s">
        <v>174</v>
      </c>
      <c r="D9" s="426"/>
      <c r="E9" s="84" t="s">
        <v>232</v>
      </c>
      <c r="F9" s="245" t="str">
        <f>'Input-SystemDetails'!J52&amp;'Input-SystemDetails'!J53&amp;'Input-SystemDetails'!J54&amp;'Input-SystemDetails'!J55</f>
        <v/>
      </c>
      <c r="G9" s="85"/>
    </row>
    <row r="10" spans="1:7" ht="39" customHeight="1" x14ac:dyDescent="0.35">
      <c r="C10" s="425" t="s">
        <v>174</v>
      </c>
      <c r="D10" s="426"/>
      <c r="E10" s="86" t="s">
        <v>394</v>
      </c>
      <c r="F10" s="245" t="str">
        <f>'Input-SystemDetails'!J61</f>
        <v/>
      </c>
      <c r="G10" s="85"/>
    </row>
    <row r="11" spans="1:7" ht="60.75" customHeight="1" x14ac:dyDescent="0.35">
      <c r="C11" s="425" t="s">
        <v>228</v>
      </c>
      <c r="D11" s="426"/>
      <c r="E11" s="86" t="s">
        <v>228</v>
      </c>
      <c r="F11" s="245" t="str">
        <f>'Input-RoofMountedSystems'!L13</f>
        <v/>
      </c>
      <c r="G11" s="85"/>
    </row>
    <row r="12" spans="1:7" ht="32.25" customHeight="1" x14ac:dyDescent="0.35">
      <c r="C12" s="421" t="s">
        <v>228</v>
      </c>
      <c r="D12" s="422"/>
      <c r="E12" s="86" t="s">
        <v>229</v>
      </c>
      <c r="F12" s="246" t="str">
        <f>'Input-RoofMountedSystems'!L10</f>
        <v/>
      </c>
      <c r="G12" s="87"/>
    </row>
    <row r="13" spans="1:7" ht="46.25" customHeight="1" x14ac:dyDescent="0.35">
      <c r="C13" s="421" t="s">
        <v>344</v>
      </c>
      <c r="D13" s="422"/>
      <c r="E13" s="86" t="s">
        <v>344</v>
      </c>
      <c r="F13" s="246" t="str">
        <f>'Input-UpfrontExpenses'!O8</f>
        <v/>
      </c>
      <c r="G13" s="87"/>
    </row>
    <row r="14" spans="1:7" ht="30.75" customHeight="1" x14ac:dyDescent="0.35">
      <c r="C14" s="421" t="s">
        <v>344</v>
      </c>
      <c r="D14" s="422"/>
      <c r="E14" s="86" t="s">
        <v>176</v>
      </c>
      <c r="F14" s="246" t="str">
        <f>'Input-UpfrontExpenses'!O31</f>
        <v/>
      </c>
      <c r="G14" s="87"/>
    </row>
    <row r="15" spans="1:7" ht="44.25" customHeight="1" x14ac:dyDescent="0.35">
      <c r="C15" s="421" t="s">
        <v>319</v>
      </c>
      <c r="D15" s="422"/>
      <c r="E15" s="86" t="s">
        <v>230</v>
      </c>
      <c r="F15" s="246" t="str">
        <f>'Input-Income'!J8&amp;'Input-Income'!J18&amp;'Input-Income'!J21&amp;'Input-Income'!J24</f>
        <v/>
      </c>
      <c r="G15" s="87"/>
    </row>
    <row r="16" spans="1:7" ht="51.75" customHeight="1" x14ac:dyDescent="0.35">
      <c r="C16" s="421" t="s">
        <v>319</v>
      </c>
      <c r="D16" s="422"/>
      <c r="E16" s="86" t="s">
        <v>395</v>
      </c>
      <c r="F16" s="246" t="str">
        <f>'Input-Income'!J33</f>
        <v/>
      </c>
      <c r="G16" s="87"/>
    </row>
    <row r="17" spans="2:7" ht="52.5" customHeight="1" x14ac:dyDescent="0.35">
      <c r="C17" s="421" t="s">
        <v>319</v>
      </c>
      <c r="D17" s="422"/>
      <c r="E17" s="86" t="s">
        <v>177</v>
      </c>
      <c r="F17" s="246" t="str">
        <f>'Input-Income'!J53</f>
        <v/>
      </c>
      <c r="G17" s="87"/>
    </row>
    <row r="18" spans="2:7" ht="27" customHeight="1" x14ac:dyDescent="0.35">
      <c r="C18" s="421" t="s">
        <v>178</v>
      </c>
      <c r="D18" s="422"/>
      <c r="E18" s="86" t="s">
        <v>179</v>
      </c>
      <c r="F18" s="246" t="str">
        <f>'Input-ProForma'!S10</f>
        <v/>
      </c>
      <c r="G18" s="87"/>
    </row>
    <row r="19" spans="2:7" ht="27" customHeight="1" x14ac:dyDescent="0.35">
      <c r="C19" s="423" t="s">
        <v>178</v>
      </c>
      <c r="D19" s="424"/>
      <c r="E19" s="88" t="s">
        <v>432</v>
      </c>
      <c r="F19" s="247" t="str">
        <f>'Input-ProForma'!S23</f>
        <v/>
      </c>
      <c r="G19" s="89"/>
    </row>
    <row r="20" spans="2:7" x14ac:dyDescent="0.35">
      <c r="C20" s="90"/>
      <c r="D20" s="90"/>
      <c r="E20" s="90"/>
      <c r="F20" s="91"/>
      <c r="G20" s="35"/>
    </row>
    <row r="21" spans="2:7" ht="18.5" x14ac:dyDescent="0.45">
      <c r="C21" s="78"/>
      <c r="D21" s="92"/>
      <c r="E21" s="93"/>
      <c r="F21" s="94"/>
      <c r="G21" s="94"/>
    </row>
    <row r="22" spans="2:7" x14ac:dyDescent="0.35">
      <c r="C22" s="80"/>
    </row>
    <row r="24" spans="2:7" x14ac:dyDescent="0.35">
      <c r="B24" s="32" t="s">
        <v>323</v>
      </c>
    </row>
    <row r="25" spans="2:7" x14ac:dyDescent="0.35">
      <c r="C25" s="32"/>
    </row>
    <row r="27" spans="2:7" x14ac:dyDescent="0.35">
      <c r="E27" s="79"/>
    </row>
    <row r="28" spans="2:7" x14ac:dyDescent="0.35">
      <c r="E28" s="79"/>
    </row>
  </sheetData>
  <sheetProtection algorithmName="SHA-512" hashValue="PwX81MxMfftmIrg4Uf28s2fbEIGiXZ+VLJv7ns+/u8mxUivFwH7i8nfJ1QMRwSzpazzbV/o9T/4HPnovs/bFJQ==" saltValue="3oQ9vtJDWsV3LlzncGfl0w==" spinCount="100000" sheet="1" objects="1" scenarios="1"/>
  <mergeCells count="14">
    <mergeCell ref="C10:D10"/>
    <mergeCell ref="C8:D8"/>
    <mergeCell ref="C15:D15"/>
    <mergeCell ref="C6:D6"/>
    <mergeCell ref="C7:D7"/>
    <mergeCell ref="C9:D9"/>
    <mergeCell ref="C11:D11"/>
    <mergeCell ref="C12:D12"/>
    <mergeCell ref="C14:D14"/>
    <mergeCell ref="C17:D17"/>
    <mergeCell ref="C16:D16"/>
    <mergeCell ref="C19:D19"/>
    <mergeCell ref="C13:D13"/>
    <mergeCell ref="C18:D18"/>
  </mergeCells>
  <conditionalFormatting sqref="G7:G19">
    <cfRule type="expression" dxfId="67" priority="1">
      <formula>AND($F7&lt;&gt;"", $G7="")</formula>
    </cfRule>
  </conditionalFormatting>
  <pageMargins left="0.7" right="0.7" top="0.75" bottom="0.75" header="0.3" footer="0.3"/>
  <pageSetup paperSize="5" scale="84" orientation="portrait" r:id="rId1"/>
  <headerFooter>
    <oddFooter>&amp;L&amp;"Source Sans Pro,Regular"&amp;9 © 2023 Fannie Mae.Trademarks of Fannie Mae. &amp;C&amp;"Source Sans Pro,Regular"&amp;9&amp;A&amp;R&amp;"Source Sans Pro,Regular"&amp;9 Form 4099.I -  October 2023 Solar Rewards Intake Form</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autoPageBreaks="0"/>
  </sheetPr>
  <dimension ref="A1:M79"/>
  <sheetViews>
    <sheetView showGridLines="0" zoomScaleNormal="100" zoomScalePageLayoutView="70" workbookViewId="0"/>
  </sheetViews>
  <sheetFormatPr defaultColWidth="9.1796875" defaultRowHeight="14.5" x14ac:dyDescent="0.35"/>
  <cols>
    <col min="1" max="2" width="2.453125" style="10" customWidth="1"/>
    <col min="3" max="3" width="36.453125" style="10" customWidth="1"/>
    <col min="4" max="4" width="19.453125" style="10" customWidth="1"/>
    <col min="5" max="5" width="19.1796875" style="10" customWidth="1"/>
    <col min="6" max="7" width="18.453125" style="10" customWidth="1"/>
    <col min="8" max="8" width="20.453125" style="10" customWidth="1"/>
    <col min="9" max="9" width="4.453125" style="10" customWidth="1"/>
    <col min="10" max="10" width="46.453125" style="10" customWidth="1"/>
    <col min="11" max="11" width="16.1796875" style="10" customWidth="1"/>
    <col min="12" max="12" width="10.453125" style="10" customWidth="1"/>
    <col min="13" max="13" width="21.453125" style="10" customWidth="1"/>
    <col min="14" max="14" width="11.81640625" style="10" customWidth="1"/>
    <col min="15" max="15" width="11.1796875" style="10" customWidth="1"/>
    <col min="16" max="16384" width="9.1796875" style="10"/>
  </cols>
  <sheetData>
    <row r="1" spans="2:13" ht="23.25" customHeight="1" x14ac:dyDescent="0.35">
      <c r="B1" s="8"/>
      <c r="C1" s="9"/>
      <c r="D1" s="9"/>
      <c r="E1" s="9"/>
      <c r="F1" s="9"/>
      <c r="G1" s="9"/>
      <c r="H1" s="9"/>
      <c r="I1" s="9"/>
      <c r="J1" s="9"/>
      <c r="M1" s="9"/>
    </row>
    <row r="2" spans="2:13" ht="15" customHeight="1" x14ac:dyDescent="0.35">
      <c r="C2" s="9"/>
      <c r="D2" s="9"/>
      <c r="E2" s="9"/>
      <c r="F2" s="9"/>
      <c r="G2" s="9"/>
      <c r="H2" s="9"/>
      <c r="I2" s="9"/>
      <c r="J2" s="9"/>
    </row>
    <row r="3" spans="2:13" ht="26" x14ac:dyDescent="0.6">
      <c r="B3" s="27" t="s">
        <v>15</v>
      </c>
      <c r="H3" s="9"/>
    </row>
    <row r="4" spans="2:13" ht="16.5" customHeight="1" x14ac:dyDescent="0.35">
      <c r="B4" s="28" t="s">
        <v>331</v>
      </c>
      <c r="H4" s="9"/>
    </row>
    <row r="5" spans="2:13" ht="15.75" customHeight="1" x14ac:dyDescent="0.35">
      <c r="C5" s="95"/>
      <c r="D5" s="95"/>
      <c r="E5" s="95"/>
      <c r="H5" s="9"/>
    </row>
    <row r="6" spans="2:13" ht="22.5" customHeight="1" thickBot="1" x14ac:dyDescent="0.5">
      <c r="B6" s="96" t="s">
        <v>8</v>
      </c>
      <c r="C6" s="12"/>
      <c r="D6" s="12"/>
      <c r="E6" s="12"/>
      <c r="F6" s="12"/>
      <c r="G6" s="12"/>
      <c r="H6" s="12"/>
    </row>
    <row r="7" spans="2:13" ht="22.5" customHeight="1" x14ac:dyDescent="0.55000000000000004">
      <c r="C7" s="97"/>
    </row>
    <row r="8" spans="2:13" s="33" customFormat="1" ht="20" customHeight="1" x14ac:dyDescent="0.35">
      <c r="C8" s="335" t="s">
        <v>9</v>
      </c>
      <c r="D8" s="436"/>
      <c r="E8" s="436"/>
    </row>
    <row r="9" spans="2:13" s="33" customFormat="1" ht="9.75" customHeight="1" x14ac:dyDescent="0.35">
      <c r="C9" s="331"/>
    </row>
    <row r="10" spans="2:13" s="33" customFormat="1" ht="20" customHeight="1" x14ac:dyDescent="0.35">
      <c r="C10" s="335" t="s">
        <v>237</v>
      </c>
      <c r="D10" s="436"/>
      <c r="E10" s="436"/>
    </row>
    <row r="11" spans="2:13" s="33" customFormat="1" ht="18.75" customHeight="1" x14ac:dyDescent="0.35">
      <c r="C11" s="331"/>
      <c r="D11" s="98"/>
    </row>
    <row r="12" spans="2:13" s="33" customFormat="1" ht="19.5" customHeight="1" x14ac:dyDescent="0.35">
      <c r="C12" s="336" t="s">
        <v>190</v>
      </c>
      <c r="D12" s="99"/>
    </row>
    <row r="13" spans="2:13" s="33" customFormat="1" ht="9.75" customHeight="1" x14ac:dyDescent="0.35">
      <c r="C13" s="331"/>
    </row>
    <row r="14" spans="2:13" s="33" customFormat="1" ht="19.5" customHeight="1" x14ac:dyDescent="0.35">
      <c r="C14" s="336" t="s">
        <v>10</v>
      </c>
      <c r="D14" s="100"/>
    </row>
    <row r="15" spans="2:13" s="33" customFormat="1" ht="19.5" customHeight="1" x14ac:dyDescent="0.35">
      <c r="C15" s="337" t="s">
        <v>11</v>
      </c>
      <c r="D15" s="101"/>
    </row>
    <row r="16" spans="2:13" s="33" customFormat="1" ht="19.5" customHeight="1" x14ac:dyDescent="0.35">
      <c r="C16" s="337" t="s">
        <v>12</v>
      </c>
      <c r="D16" s="101"/>
    </row>
    <row r="17" spans="2:10" ht="19.5" customHeight="1" x14ac:dyDescent="0.35">
      <c r="C17" s="337" t="s">
        <v>13</v>
      </c>
      <c r="D17" s="101"/>
    </row>
    <row r="18" spans="2:10" s="33" customFormat="1" ht="19.5" customHeight="1" x14ac:dyDescent="0.35">
      <c r="C18" s="337" t="s">
        <v>14</v>
      </c>
      <c r="D18" s="102"/>
    </row>
    <row r="20" spans="2:10" ht="24" customHeight="1" thickBot="1" x14ac:dyDescent="0.5">
      <c r="B20" s="96" t="s">
        <v>33</v>
      </c>
      <c r="C20" s="12"/>
      <c r="D20" s="12"/>
      <c r="E20" s="12"/>
      <c r="F20" s="12"/>
      <c r="G20" s="12"/>
      <c r="H20" s="12"/>
    </row>
    <row r="21" spans="2:10" ht="23.5" customHeight="1" x14ac:dyDescent="0.35">
      <c r="B21" s="378" t="s">
        <v>466</v>
      </c>
      <c r="H21" s="9"/>
    </row>
    <row r="22" spans="2:10" s="33" customFormat="1" ht="12.5" customHeight="1" x14ac:dyDescent="0.35"/>
    <row r="23" spans="2:10" ht="21.75" customHeight="1" x14ac:dyDescent="0.45">
      <c r="B23" s="103"/>
      <c r="C23" s="332" t="s">
        <v>212</v>
      </c>
      <c r="D23" s="433"/>
      <c r="E23" s="433"/>
    </row>
    <row r="24" spans="2:10" ht="7.5" customHeight="1" x14ac:dyDescent="0.45">
      <c r="B24" s="103"/>
      <c r="C24" s="332"/>
      <c r="D24" s="58"/>
      <c r="E24" s="58"/>
      <c r="F24" s="58"/>
    </row>
    <row r="25" spans="2:10" ht="34.5" customHeight="1" x14ac:dyDescent="0.45">
      <c r="B25" s="103"/>
      <c r="C25" s="332" t="s">
        <v>213</v>
      </c>
      <c r="D25" s="433"/>
      <c r="E25" s="433"/>
      <c r="F25" s="433"/>
    </row>
    <row r="26" spans="2:10" s="33" customFormat="1" ht="19.25" customHeight="1" x14ac:dyDescent="0.35">
      <c r="C26" s="117"/>
      <c r="D26" s="438" t="s">
        <v>464</v>
      </c>
      <c r="E26" s="438"/>
      <c r="F26" s="438"/>
      <c r="G26" s="438"/>
      <c r="H26" s="438"/>
      <c r="J26" s="10"/>
    </row>
    <row r="27" spans="2:10" s="33" customFormat="1" ht="24" customHeight="1" x14ac:dyDescent="0.3">
      <c r="B27" s="437" t="s">
        <v>193</v>
      </c>
      <c r="C27" s="437"/>
      <c r="D27" s="437"/>
      <c r="E27" s="437"/>
      <c r="F27" s="437"/>
      <c r="G27" s="437"/>
      <c r="H27" s="437"/>
    </row>
    <row r="28" spans="2:10" s="33" customFormat="1" ht="9" customHeight="1" x14ac:dyDescent="0.35"/>
    <row r="29" spans="2:10" s="33" customFormat="1" ht="20" customHeight="1" thickBot="1" x14ac:dyDescent="0.4">
      <c r="C29" s="332" t="s">
        <v>43</v>
      </c>
      <c r="D29" s="248"/>
      <c r="E29" s="45" t="s">
        <v>40</v>
      </c>
      <c r="J29" s="105" t="s">
        <v>48</v>
      </c>
    </row>
    <row r="30" spans="2:10" s="33" customFormat="1" ht="20" customHeight="1" thickTop="1" x14ac:dyDescent="0.35">
      <c r="C30" s="332" t="s">
        <v>42</v>
      </c>
      <c r="D30" s="249"/>
      <c r="E30" s="45" t="s">
        <v>39</v>
      </c>
      <c r="J30" s="107" t="str">
        <f>IFERROR(IF(D29/D30&gt;1.35,"Greater DC to AC kW ratio than expected. ", IF(D30&gt;=D29, "AC system size greater than or equal to DC system size. ","")),"")</f>
        <v/>
      </c>
    </row>
    <row r="31" spans="2:10" s="33" customFormat="1" ht="20" customHeight="1" x14ac:dyDescent="0.35">
      <c r="C31" s="332" t="s">
        <v>41</v>
      </c>
      <c r="D31" s="250"/>
      <c r="E31" s="45" t="s">
        <v>47</v>
      </c>
      <c r="J31" s="432" t="str">
        <f>IF(D31&gt;D30*6*365.25,"Annual production (kWh) greater than expected for system size and national peak sun-hours. ","")</f>
        <v/>
      </c>
    </row>
    <row r="32" spans="2:10" s="33" customFormat="1" ht="11.25" customHeight="1" x14ac:dyDescent="0.35">
      <c r="B32" s="33" t="s">
        <v>323</v>
      </c>
      <c r="C32" s="332"/>
      <c r="D32" s="58"/>
      <c r="E32" s="58"/>
      <c r="F32" s="58"/>
      <c r="G32" s="58"/>
      <c r="H32" s="58"/>
      <c r="J32" s="431"/>
    </row>
    <row r="33" spans="2:10" s="33" customFormat="1" ht="20" customHeight="1" x14ac:dyDescent="0.35">
      <c r="C33" s="332" t="s">
        <v>104</v>
      </c>
      <c r="D33" s="109"/>
    </row>
    <row r="34" spans="2:10" s="33" customFormat="1" ht="11" customHeight="1" x14ac:dyDescent="0.35">
      <c r="C34" s="332"/>
    </row>
    <row r="35" spans="2:10" s="33" customFormat="1" ht="20" customHeight="1" x14ac:dyDescent="0.35">
      <c r="C35" s="332" t="s">
        <v>18</v>
      </c>
      <c r="D35" s="104"/>
      <c r="E35" s="253" t="str">
        <f>IF(D35="Other","Other panel location","")</f>
        <v/>
      </c>
      <c r="F35" s="439"/>
      <c r="G35" s="439"/>
    </row>
    <row r="36" spans="2:10" s="33" customFormat="1" ht="30.75" customHeight="1" x14ac:dyDescent="0.35">
      <c r="C36" s="330" t="s">
        <v>19</v>
      </c>
      <c r="D36" s="275"/>
      <c r="E36" s="253"/>
      <c r="G36" s="252"/>
    </row>
    <row r="37" spans="2:10" s="33" customFormat="1" ht="12" customHeight="1" x14ac:dyDescent="0.35">
      <c r="C37" s="330"/>
      <c r="D37" s="110"/>
      <c r="E37" s="253"/>
      <c r="G37" s="252"/>
    </row>
    <row r="38" spans="2:10" s="33" customFormat="1" ht="20" customHeight="1" x14ac:dyDescent="0.35">
      <c r="C38" s="330" t="s">
        <v>61</v>
      </c>
      <c r="D38" s="41"/>
      <c r="E38" s="253"/>
      <c r="G38" s="252"/>
    </row>
    <row r="39" spans="2:10" s="33" customFormat="1" ht="18.75" customHeight="1" x14ac:dyDescent="0.35"/>
    <row r="40" spans="2:10" s="33" customFormat="1" ht="18.75" customHeight="1" x14ac:dyDescent="0.3">
      <c r="B40" s="437" t="s">
        <v>204</v>
      </c>
      <c r="C40" s="437"/>
      <c r="D40" s="437"/>
      <c r="E40" s="437"/>
      <c r="F40" s="437"/>
      <c r="G40" s="437"/>
      <c r="H40" s="437"/>
    </row>
    <row r="41" spans="2:10" s="33" customFormat="1" ht="17.25" customHeight="1" x14ac:dyDescent="0.35">
      <c r="B41" s="438" t="s">
        <v>151</v>
      </c>
      <c r="C41" s="438"/>
      <c r="D41" s="438"/>
      <c r="E41" s="438"/>
      <c r="F41" s="438"/>
      <c r="G41" s="438"/>
      <c r="H41" s="438"/>
      <c r="J41" s="434" t="s">
        <v>48</v>
      </c>
    </row>
    <row r="42" spans="2:10" s="33" customFormat="1" ht="9.75" customHeight="1" thickBot="1" x14ac:dyDescent="0.4">
      <c r="C42" s="112"/>
      <c r="J42" s="435"/>
    </row>
    <row r="43" spans="2:10" s="33" customFormat="1" ht="29.25" customHeight="1" thickTop="1" x14ac:dyDescent="0.35">
      <c r="C43" s="330" t="s">
        <v>99</v>
      </c>
      <c r="D43" s="41"/>
      <c r="J43" s="113" t="str">
        <f>IF(AND(D43="Yes",D23="Install photovoltaic system"),"Battery storage was not included in Recommended Project type. ",IF(AND(D43="No",OR(D23="Install photovoltaic system with battery storage",D23="Install battery storage")), "Battery storage was included in Recommended Project type.",""))</f>
        <v/>
      </c>
    </row>
    <row r="44" spans="2:10" s="33" customFormat="1" ht="15" customHeight="1" x14ac:dyDescent="0.35">
      <c r="C44" s="331"/>
      <c r="D44" s="114"/>
      <c r="E44" s="110"/>
    </row>
    <row r="45" spans="2:10" s="33" customFormat="1" ht="22.5" customHeight="1" x14ac:dyDescent="0.35">
      <c r="C45" s="332" t="s">
        <v>28</v>
      </c>
      <c r="D45" s="115"/>
      <c r="E45" s="253" t="str">
        <f>IF(D45="Other","Other battery type","")</f>
        <v/>
      </c>
      <c r="F45" s="111"/>
      <c r="G45" s="251"/>
    </row>
    <row r="46" spans="2:10" s="33" customFormat="1" ht="20" customHeight="1" x14ac:dyDescent="0.35">
      <c r="C46" s="332" t="s">
        <v>142</v>
      </c>
      <c r="D46" s="249"/>
      <c r="E46" s="45" t="s">
        <v>49</v>
      </c>
    </row>
    <row r="47" spans="2:10" s="33" customFormat="1" ht="20" customHeight="1" x14ac:dyDescent="0.35">
      <c r="C47" s="332" t="s">
        <v>143</v>
      </c>
      <c r="D47" s="250"/>
      <c r="E47" s="45" t="s">
        <v>141</v>
      </c>
    </row>
    <row r="48" spans="2:10" s="33" customFormat="1" ht="19.5" customHeight="1" x14ac:dyDescent="0.35"/>
    <row r="49" spans="1:12" s="33" customFormat="1" ht="23.25" customHeight="1" thickBot="1" x14ac:dyDescent="0.5">
      <c r="A49" s="10"/>
      <c r="B49" s="96" t="s">
        <v>34</v>
      </c>
      <c r="C49" s="12"/>
      <c r="D49" s="12"/>
      <c r="E49" s="12"/>
      <c r="F49" s="12"/>
      <c r="G49" s="12"/>
      <c r="H49" s="12"/>
      <c r="L49" s="116"/>
    </row>
    <row r="50" spans="1:12" s="33" customFormat="1" ht="15" customHeight="1" x14ac:dyDescent="0.35">
      <c r="B50" s="117"/>
      <c r="C50" s="117"/>
      <c r="D50" s="117"/>
      <c r="E50" s="117"/>
      <c r="F50" s="117"/>
      <c r="G50" s="117"/>
      <c r="H50" s="117"/>
      <c r="L50" s="116"/>
    </row>
    <row r="51" spans="1:12" ht="34.5" customHeight="1" thickBot="1" x14ac:dyDescent="0.4">
      <c r="C51" s="118" t="s">
        <v>50</v>
      </c>
      <c r="D51" s="119" t="s">
        <v>191</v>
      </c>
      <c r="E51" s="120" t="s">
        <v>192</v>
      </c>
      <c r="F51" s="119" t="s">
        <v>117</v>
      </c>
      <c r="G51" s="120" t="s">
        <v>367</v>
      </c>
      <c r="H51" s="170" t="s">
        <v>37</v>
      </c>
      <c r="J51" s="105" t="s">
        <v>48</v>
      </c>
    </row>
    <row r="52" spans="1:12" ht="28.25" customHeight="1" thickTop="1" x14ac:dyDescent="0.35">
      <c r="C52" s="121" t="s">
        <v>29</v>
      </c>
      <c r="D52" s="122"/>
      <c r="E52" s="123"/>
      <c r="F52" s="124"/>
      <c r="G52" s="125"/>
      <c r="H52" s="352" t="str">
        <f>IF(D52="","",25)</f>
        <v/>
      </c>
      <c r="J52" s="107" t="str">
        <f>IF(F52="","",IF(F52&lt;10,"Panel product warranty must be at least 10 years. ",""))&amp;IF(G52="","",IF(G52&lt;25,"Panel performance warranty must be at least 25 years. ",""))</f>
        <v/>
      </c>
    </row>
    <row r="53" spans="1:12" ht="28.25" customHeight="1" x14ac:dyDescent="0.35">
      <c r="C53" s="126" t="s">
        <v>30</v>
      </c>
      <c r="D53" s="122"/>
      <c r="E53" s="123"/>
      <c r="F53" s="127"/>
      <c r="G53" s="128" t="s">
        <v>32</v>
      </c>
      <c r="H53" s="353" t="str">
        <f>IF(D53="","",10)</f>
        <v/>
      </c>
      <c r="J53" s="107" t="str">
        <f>IF(F53="","",IF(F53&lt;10,"Inverter warranty must be at least 10 years. ",""))</f>
        <v/>
      </c>
    </row>
    <row r="54" spans="1:12" ht="28.25" customHeight="1" x14ac:dyDescent="0.35">
      <c r="C54" s="126" t="s">
        <v>31</v>
      </c>
      <c r="D54" s="122"/>
      <c r="E54" s="128" t="s">
        <v>32</v>
      </c>
      <c r="F54" s="127"/>
      <c r="G54" s="128" t="s">
        <v>32</v>
      </c>
      <c r="H54" s="353" t="str">
        <f t="shared" ref="H54" si="0">IF(D54="","",25)</f>
        <v/>
      </c>
      <c r="J54" s="107" t="str">
        <f>IF(F54="","",IF(F54&lt;10,"Racking system warranty must be at least 10 years. ",""))</f>
        <v/>
      </c>
    </row>
    <row r="55" spans="1:12" ht="28.25" customHeight="1" x14ac:dyDescent="0.35">
      <c r="C55" s="129" t="s">
        <v>118</v>
      </c>
      <c r="D55" s="130"/>
      <c r="E55" s="131"/>
      <c r="F55" s="132"/>
      <c r="G55" s="133" t="s">
        <v>32</v>
      </c>
      <c r="H55" s="108" t="str">
        <f>IF(D55="","",10)</f>
        <v/>
      </c>
      <c r="J55" s="134" t="str">
        <f>IF(F55="","",IF(F55&lt;10,"Battery warranty must be at least 10 years. ",""))</f>
        <v/>
      </c>
    </row>
    <row r="56" spans="1:12" ht="22.5" customHeight="1" x14ac:dyDescent="0.35">
      <c r="D56" s="135"/>
    </row>
    <row r="57" spans="1:12" ht="22.5" customHeight="1" thickBot="1" x14ac:dyDescent="0.5">
      <c r="B57" s="96" t="s">
        <v>35</v>
      </c>
      <c r="C57" s="12"/>
      <c r="D57" s="12"/>
      <c r="E57" s="12"/>
      <c r="F57" s="12"/>
      <c r="G57" s="12"/>
      <c r="H57" s="12"/>
    </row>
    <row r="58" spans="1:12" ht="24.75" customHeight="1" x14ac:dyDescent="0.55000000000000004">
      <c r="B58" s="168" t="s">
        <v>350</v>
      </c>
      <c r="C58" s="97"/>
    </row>
    <row r="59" spans="1:12" s="33" customFormat="1" ht="9.75" customHeight="1" x14ac:dyDescent="0.35"/>
    <row r="60" spans="1:12" s="33" customFormat="1" ht="28.5" customHeight="1" thickBot="1" x14ac:dyDescent="0.4">
      <c r="C60" s="169" t="s">
        <v>105</v>
      </c>
      <c r="D60" s="170" t="s">
        <v>387</v>
      </c>
      <c r="J60" s="105" t="s">
        <v>48</v>
      </c>
    </row>
    <row r="61" spans="1:12" s="33" customFormat="1" ht="19.5" customHeight="1" thickTop="1" x14ac:dyDescent="0.35">
      <c r="C61" s="171" t="s">
        <v>36</v>
      </c>
      <c r="D61" s="172"/>
      <c r="J61" s="429" t="str">
        <f>IF(D61&gt;52,"Timeline completion waiver needed if Utility PTO is more than 52 weeks out from project start. ","")&amp;IF(AND(D68="Yes",OR(D69="No",D69="n/a")),"Required network upgrade assessment not complete.","")</f>
        <v/>
      </c>
    </row>
    <row r="62" spans="1:12" s="33" customFormat="1" ht="19.5" customHeight="1" x14ac:dyDescent="0.35">
      <c r="C62" s="354" t="s">
        <v>410</v>
      </c>
      <c r="D62" s="173"/>
      <c r="J62" s="430"/>
    </row>
    <row r="63" spans="1:12" s="33" customFormat="1" ht="19.5" customHeight="1" x14ac:dyDescent="0.35">
      <c r="C63" s="354" t="s">
        <v>412</v>
      </c>
      <c r="D63" s="173"/>
      <c r="J63" s="431"/>
    </row>
    <row r="64" spans="1:12" ht="19.5" customHeight="1" x14ac:dyDescent="0.35">
      <c r="C64" s="354" t="s">
        <v>411</v>
      </c>
      <c r="D64" s="173"/>
      <c r="F64" s="33"/>
    </row>
    <row r="65" spans="2:4" s="33" customFormat="1" ht="19.5" customHeight="1" x14ac:dyDescent="0.35">
      <c r="C65" s="354" t="s">
        <v>413</v>
      </c>
      <c r="D65" s="173"/>
    </row>
    <row r="66" spans="2:4" s="33" customFormat="1" ht="19.5" customHeight="1" x14ac:dyDescent="0.35">
      <c r="C66" s="108"/>
      <c r="D66" s="174"/>
    </row>
    <row r="68" spans="2:4" s="33" customFormat="1" ht="40.5" customHeight="1" x14ac:dyDescent="0.35">
      <c r="C68" s="330" t="s">
        <v>52</v>
      </c>
      <c r="D68" s="104"/>
    </row>
    <row r="69" spans="2:4" s="33" customFormat="1" ht="27" customHeight="1" x14ac:dyDescent="0.35">
      <c r="B69" s="33" t="s">
        <v>323</v>
      </c>
      <c r="C69" s="332" t="s">
        <v>59</v>
      </c>
      <c r="D69" s="175"/>
    </row>
    <row r="70" spans="2:4" s="33" customFormat="1" ht="9.75" customHeight="1" x14ac:dyDescent="0.35">
      <c r="C70" s="45"/>
    </row>
    <row r="78" spans="2:4" ht="20" customHeight="1" x14ac:dyDescent="0.35"/>
    <row r="79" spans="2:4" ht="20" customHeight="1" x14ac:dyDescent="0.35"/>
  </sheetData>
  <sheetProtection algorithmName="SHA-512" hashValue="PWeea8Sgl3xXc0YKjYhhbHwcX33MB9ocTvgct9lnzoO2L1NcjBRTiTjP+3BBYE+cZjuZQYxUduvGVmAB/8Q7KQ==" saltValue="R5QU2HZhVOwCoha07wG4mw==" spinCount="100000" sheet="1" objects="1" scenarios="1"/>
  <mergeCells count="12">
    <mergeCell ref="J61:J63"/>
    <mergeCell ref="J31:J32"/>
    <mergeCell ref="D25:F25"/>
    <mergeCell ref="J41:J42"/>
    <mergeCell ref="D8:E8"/>
    <mergeCell ref="D10:E10"/>
    <mergeCell ref="B40:H40"/>
    <mergeCell ref="B41:H41"/>
    <mergeCell ref="B27:H27"/>
    <mergeCell ref="D23:E23"/>
    <mergeCell ref="F35:G35"/>
    <mergeCell ref="D26:H26"/>
  </mergeCells>
  <conditionalFormatting sqref="D8 D10 D14 D23 D25 D29:D31 D52:E53">
    <cfRule type="expression" dxfId="66" priority="51">
      <formula>D8=""</formula>
    </cfRule>
  </conditionalFormatting>
  <conditionalFormatting sqref="D12">
    <cfRule type="expression" dxfId="65" priority="19">
      <formula>D12=""</formula>
    </cfRule>
  </conditionalFormatting>
  <conditionalFormatting sqref="D33">
    <cfRule type="expression" dxfId="64" priority="24">
      <formula>D33=""</formula>
    </cfRule>
  </conditionalFormatting>
  <conditionalFormatting sqref="D35:D36">
    <cfRule type="expression" dxfId="63" priority="45">
      <formula>D35=""</formula>
    </cfRule>
  </conditionalFormatting>
  <conditionalFormatting sqref="D38">
    <cfRule type="expression" dxfId="62" priority="9">
      <formula>D38=""</formula>
    </cfRule>
  </conditionalFormatting>
  <conditionalFormatting sqref="D43">
    <cfRule type="expression" dxfId="61" priority="37">
      <formula>D43=""</formula>
    </cfRule>
  </conditionalFormatting>
  <conditionalFormatting sqref="D45:D47 D55:F55">
    <cfRule type="expression" dxfId="60" priority="42">
      <formula>AND(D45="",$D$43="yes")</formula>
    </cfRule>
  </conditionalFormatting>
  <conditionalFormatting sqref="D54">
    <cfRule type="expression" dxfId="59" priority="31">
      <formula>D54=""</formula>
    </cfRule>
  </conditionalFormatting>
  <conditionalFormatting sqref="D61">
    <cfRule type="expression" dxfId="58" priority="8">
      <formula>D61=""</formula>
    </cfRule>
  </conditionalFormatting>
  <conditionalFormatting sqref="D62:D66">
    <cfRule type="expression" dxfId="57" priority="106">
      <formula>AND(D62="",C62&lt;&gt;"")</formula>
    </cfRule>
  </conditionalFormatting>
  <conditionalFormatting sqref="D68">
    <cfRule type="expression" dxfId="56" priority="6">
      <formula>D68=""</formula>
    </cfRule>
  </conditionalFormatting>
  <conditionalFormatting sqref="D69">
    <cfRule type="expression" dxfId="55" priority="7">
      <formula>AND(D69="",$D$68="Yes")</formula>
    </cfRule>
  </conditionalFormatting>
  <conditionalFormatting sqref="F52:F54">
    <cfRule type="expression" dxfId="54" priority="30">
      <formula>F52=""</formula>
    </cfRule>
  </conditionalFormatting>
  <conditionalFormatting sqref="F35:G35">
    <cfRule type="expression" dxfId="53" priority="1">
      <formula>AND(F35="",D35="Other")</formula>
    </cfRule>
    <cfRule type="expression" dxfId="52" priority="2">
      <formula>$D$35="Other"</formula>
    </cfRule>
  </conditionalFormatting>
  <conditionalFormatting sqref="F45:G45">
    <cfRule type="expression" dxfId="51" priority="21">
      <formula>$D45&lt;&gt;"other"</formula>
    </cfRule>
    <cfRule type="expression" dxfId="50" priority="22">
      <formula>AND(F45="",D45="Other")</formula>
    </cfRule>
  </conditionalFormatting>
  <conditionalFormatting sqref="G38">
    <cfRule type="expression" dxfId="49" priority="104">
      <formula>#REF!&lt;&gt;"other"</formula>
    </cfRule>
    <cfRule type="expression" dxfId="48" priority="105">
      <formula>AND(G38="",#REF!="Other")</formula>
    </cfRule>
  </conditionalFormatting>
  <conditionalFormatting sqref="G52">
    <cfRule type="expression" dxfId="47" priority="39">
      <formula>G52=""</formula>
    </cfRule>
  </conditionalFormatting>
  <conditionalFormatting sqref="H52:H54">
    <cfRule type="expression" dxfId="46" priority="4">
      <formula>H52=""</formula>
    </cfRule>
  </conditionalFormatting>
  <conditionalFormatting sqref="H55">
    <cfRule type="expression" dxfId="45" priority="3">
      <formula>AND(H55="",$D$43="yes")</formula>
    </cfRule>
  </conditionalFormatting>
  <dataValidations disablePrompts="1" count="5">
    <dataValidation type="whole" operator="greaterThanOrEqual" allowBlank="1" showInputMessage="1" showErrorMessage="1" sqref="D31 H55 F52:F55 E52:E53 E55" xr:uid="{00000000-0002-0000-0300-000000000000}">
      <formula1>0</formula1>
    </dataValidation>
    <dataValidation type="date" allowBlank="1" showInputMessage="1" showErrorMessage="1" sqref="D12 D15:D18" xr:uid="{00000000-0002-0000-0300-000001000000}">
      <formula1>42005</formula1>
      <formula2>46388</formula2>
    </dataValidation>
    <dataValidation type="decimal" allowBlank="1" showInputMessage="1" showErrorMessage="1" sqref="D33" xr:uid="{00000000-0002-0000-0300-000002000000}">
      <formula1>0</formula1>
      <formula2>1</formula2>
    </dataValidation>
    <dataValidation type="decimal" operator="greaterThanOrEqual" allowBlank="1" showInputMessage="1" showErrorMessage="1" sqref="D29:D30 D61:D66" xr:uid="{00000000-0002-0000-0300-000003000000}">
      <formula1>0</formula1>
    </dataValidation>
    <dataValidation type="date" allowBlank="1" showInputMessage="1" showErrorMessage="1" sqref="D14" xr:uid="{F2F7EF0C-C34C-2044-A215-BC2FB2038890}">
      <formula1>42005</formula1>
      <formula2>49310</formula2>
    </dataValidation>
  </dataValidations>
  <pageMargins left="0.7" right="0.7" top="0.75" bottom="0.75" header="0.3" footer="0.3"/>
  <pageSetup paperSize="5" scale="84" orientation="portrait" r:id="rId1"/>
  <headerFooter>
    <oddFooter>&amp;L&amp;"Source Sans Pro,Regular"&amp;9 © 2023 Fannie Mae.Trademarks of Fannie Mae. &amp;C&amp;"Source Sans Pro,Regular"&amp;9&amp;A&amp;R&amp;"Source Sans Pro,Regular"&amp;9 Form 4099.I -  October 2023 Solar Rewards Intake Form</oddFooter>
  </headerFooter>
  <rowBreaks count="2" manualBreakCount="2">
    <brk id="19" max="9" man="1"/>
    <brk id="56" max="9" man="1"/>
  </rowBreaks>
  <legacy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300-000004000000}">
          <x14:formula1>
            <xm:f>Dropdowns!$A$2:$A$6</xm:f>
          </x14:formula1>
          <xm:sqref>D35</xm:sqref>
        </x14:dataValidation>
        <x14:dataValidation type="list" allowBlank="1" showInputMessage="1" showErrorMessage="1" xr:uid="{00000000-0002-0000-0300-000005000000}">
          <x14:formula1>
            <xm:f>Dropdowns!$D$2:$D$3</xm:f>
          </x14:formula1>
          <xm:sqref>D43 D68</xm:sqref>
        </x14:dataValidation>
        <x14:dataValidation type="list" allowBlank="1" showInputMessage="1" showErrorMessage="1" xr:uid="{00000000-0002-0000-0300-000007000000}">
          <x14:formula1>
            <xm:f>Dropdowns!$G$2:$G$5</xm:f>
          </x14:formula1>
          <xm:sqref>D45</xm:sqref>
        </x14:dataValidation>
        <x14:dataValidation type="list" allowBlank="1" showInputMessage="1" showErrorMessage="1" xr:uid="{00000000-0002-0000-0300-000008000000}">
          <x14:formula1>
            <xm:f>Dropdowns!$J$2:$J$5</xm:f>
          </x14:formula1>
          <xm:sqref>D23:E23</xm:sqref>
        </x14:dataValidation>
        <x14:dataValidation type="list" allowBlank="1" showInputMessage="1" showErrorMessage="1" xr:uid="{00000000-0002-0000-0500-000003000000}">
          <x14:formula1>
            <xm:f>Dropdowns!$N$2:$N$3</xm:f>
          </x14:formula1>
          <xm:sqref>D38</xm:sqref>
        </x14:dataValidation>
        <x14:dataValidation type="list" allowBlank="1" showInputMessage="1" showErrorMessage="1" xr:uid="{00000000-0002-0000-0500-000001000000}">
          <x14:formula1>
            <xm:f>Dropdowns!$D$2:$D$4</xm:f>
          </x14:formula1>
          <xm:sqref>D69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autoPageBreaks="0"/>
  </sheetPr>
  <dimension ref="A1:O35"/>
  <sheetViews>
    <sheetView showGridLines="0" zoomScaleNormal="100" zoomScalePageLayoutView="80" workbookViewId="0"/>
  </sheetViews>
  <sheetFormatPr defaultColWidth="9.1796875" defaultRowHeight="14.5" x14ac:dyDescent="0.35"/>
  <cols>
    <col min="1" max="2" width="2.453125" style="10" customWidth="1"/>
    <col min="3" max="3" width="42.1796875" style="10" customWidth="1"/>
    <col min="4" max="4" width="14.81640625" style="10" customWidth="1"/>
    <col min="5" max="5" width="15.453125" style="10" customWidth="1"/>
    <col min="6" max="6" width="12.6328125" style="10" customWidth="1"/>
    <col min="7" max="7" width="15.1796875" style="10" customWidth="1"/>
    <col min="8" max="8" width="15" style="10" customWidth="1"/>
    <col min="9" max="9" width="16.453125" style="10" customWidth="1"/>
    <col min="10" max="10" width="42.453125" style="10" customWidth="1"/>
    <col min="11" max="11" width="4.453125" style="10" customWidth="1"/>
    <col min="12" max="12" width="46.453125" style="10" customWidth="1"/>
    <col min="13" max="13" width="16.1796875" style="10" customWidth="1"/>
    <col min="14" max="14" width="10.453125" style="10" customWidth="1"/>
    <col min="15" max="15" width="21.453125" style="10" customWidth="1"/>
    <col min="16" max="16" width="11.81640625" style="10" customWidth="1"/>
    <col min="17" max="17" width="11.1796875" style="10" customWidth="1"/>
    <col min="18" max="16384" width="9.1796875" style="10"/>
  </cols>
  <sheetData>
    <row r="1" spans="1:15" ht="23.25" customHeight="1" x14ac:dyDescent="0.35">
      <c r="B1" s="8"/>
      <c r="C1" s="9"/>
      <c r="D1" s="9"/>
      <c r="E1" s="9"/>
      <c r="F1" s="9"/>
      <c r="G1" s="9"/>
      <c r="H1" s="9"/>
      <c r="I1" s="9"/>
      <c r="J1" s="9"/>
      <c r="K1" s="9"/>
      <c r="L1" s="9"/>
      <c r="O1" s="9"/>
    </row>
    <row r="2" spans="1:15" ht="15" customHeight="1" x14ac:dyDescent="0.35">
      <c r="C2" s="9"/>
      <c r="D2" s="9"/>
      <c r="E2" s="9"/>
      <c r="F2" s="9"/>
      <c r="G2" s="9"/>
      <c r="H2" s="9"/>
      <c r="I2" s="9"/>
      <c r="J2" s="9"/>
      <c r="K2" s="9"/>
      <c r="L2" s="9"/>
    </row>
    <row r="3" spans="1:15" ht="26" x14ac:dyDescent="0.6">
      <c r="B3" s="27" t="s">
        <v>236</v>
      </c>
      <c r="J3" s="9"/>
    </row>
    <row r="4" spans="1:15" ht="17.25" customHeight="1" x14ac:dyDescent="0.35">
      <c r="B4" s="442" t="s">
        <v>332</v>
      </c>
      <c r="C4" s="442"/>
      <c r="D4" s="442"/>
      <c r="E4" s="442"/>
      <c r="F4" s="442"/>
      <c r="G4" s="442"/>
      <c r="H4" s="442"/>
      <c r="I4" s="442"/>
      <c r="J4" s="442"/>
    </row>
    <row r="5" spans="1:15" s="33" customFormat="1" ht="11.25" customHeight="1" x14ac:dyDescent="0.35"/>
    <row r="6" spans="1:15" s="33" customFormat="1" ht="23.25" customHeight="1" thickBot="1" x14ac:dyDescent="0.5">
      <c r="A6" s="10"/>
      <c r="B6" s="96" t="s">
        <v>205</v>
      </c>
      <c r="C6" s="12"/>
      <c r="D6" s="12"/>
      <c r="E6" s="12"/>
      <c r="F6" s="12"/>
      <c r="G6" s="12"/>
      <c r="H6" s="12"/>
      <c r="I6" s="12"/>
      <c r="J6" s="12"/>
      <c r="N6" s="116"/>
    </row>
    <row r="7" spans="1:15" ht="19.5" customHeight="1" x14ac:dyDescent="0.35">
      <c r="E7" s="48"/>
    </row>
    <row r="8" spans="1:15" ht="32.25" customHeight="1" x14ac:dyDescent="0.35">
      <c r="C8" s="330" t="s">
        <v>368</v>
      </c>
      <c r="D8" s="433"/>
      <c r="E8" s="433"/>
      <c r="F8" s="433"/>
      <c r="G8" s="433"/>
      <c r="I8" s="79"/>
    </row>
    <row r="9" spans="1:15" ht="15.5" customHeight="1" thickBot="1" x14ac:dyDescent="0.4">
      <c r="C9" s="327"/>
      <c r="L9" s="138" t="s">
        <v>48</v>
      </c>
    </row>
    <row r="10" spans="1:15" ht="35.5" customHeight="1" thickTop="1" x14ac:dyDescent="0.35">
      <c r="C10" s="330" t="s">
        <v>420</v>
      </c>
      <c r="D10" s="41"/>
      <c r="L10" s="113" t="str">
        <f>IF(D10="no","Intended solar application does not maintain coverage under roofing warranty - further explanation required. ",IF(AND(SUM(D13:D32)&gt;0,D10="n/a"),"Roofing warranty requirements noted as inapplicable - further explanation required. ",""))</f>
        <v/>
      </c>
    </row>
    <row r="11" spans="1:15" ht="21" customHeight="1" x14ac:dyDescent="0.35">
      <c r="F11" s="33"/>
      <c r="G11" s="33"/>
      <c r="H11" s="33"/>
      <c r="I11" s="33"/>
    </row>
    <row r="12" spans="1:15" ht="24.5" thickBot="1" x14ac:dyDescent="0.4">
      <c r="C12" s="140" t="s">
        <v>150</v>
      </c>
      <c r="D12" s="141" t="s">
        <v>64</v>
      </c>
      <c r="E12" s="142" t="s">
        <v>17</v>
      </c>
      <c r="F12" s="143" t="s">
        <v>51</v>
      </c>
      <c r="G12" s="144" t="s">
        <v>16</v>
      </c>
      <c r="H12" s="141" t="s">
        <v>335</v>
      </c>
      <c r="I12" s="145" t="s">
        <v>175</v>
      </c>
      <c r="J12" s="145" t="s">
        <v>66</v>
      </c>
      <c r="L12" s="105" t="s">
        <v>48</v>
      </c>
    </row>
    <row r="13" spans="1:15" ht="24" customHeight="1" thickTop="1" x14ac:dyDescent="0.35">
      <c r="C13" s="146"/>
      <c r="D13" s="147"/>
      <c r="E13" s="148"/>
      <c r="F13" s="149"/>
      <c r="G13" s="124"/>
      <c r="H13" s="147"/>
      <c r="I13" s="125"/>
      <c r="J13" s="150"/>
      <c r="L13" s="440" t="str">
        <f>IF(D13="","",IF(MROUND(D34,1)&lt;&gt;MROUND('Input-SystemDetails'!D29,1),"Total system size does not match system size indicated in System Details input tab. ",""))&amp;IF(COUNTIFS(G13:G32,"&lt;8",I13:I32,"No")&gt;0,"Roof replacement was not recommended for roof with less than 8 years remaining on warranty. ","")&amp;IF(COUNTIFS(F13:F32,"&gt;11",I13:I32,"No",G13:G32,"*")&gt;0,"Roof replacement was not recommended for roof older than 11 years. ","")&amp;IF(OR(COUNTIFS(H13:H32,"Fair",I13:I32,"No")&gt;0,COUNTIFS(H13:H32,"Poor",I13:I32,"No")&gt;0),"Roof replacement was not recommended for roof in fair/poor condition. ","")</f>
        <v/>
      </c>
    </row>
    <row r="14" spans="1:15" ht="19.5" customHeight="1" x14ac:dyDescent="0.35">
      <c r="C14" s="151"/>
      <c r="D14" s="152"/>
      <c r="E14" s="153"/>
      <c r="F14" s="154"/>
      <c r="G14" s="127"/>
      <c r="H14" s="152"/>
      <c r="I14" s="123"/>
      <c r="J14" s="155"/>
      <c r="L14" s="440"/>
    </row>
    <row r="15" spans="1:15" ht="19.5" customHeight="1" x14ac:dyDescent="0.35">
      <c r="C15" s="151"/>
      <c r="D15" s="152"/>
      <c r="E15" s="153"/>
      <c r="F15" s="154"/>
      <c r="G15" s="127"/>
      <c r="H15" s="152"/>
      <c r="I15" s="123"/>
      <c r="J15" s="155"/>
      <c r="L15" s="440"/>
    </row>
    <row r="16" spans="1:15" ht="19.5" customHeight="1" x14ac:dyDescent="0.35">
      <c r="C16" s="151"/>
      <c r="D16" s="152"/>
      <c r="E16" s="153"/>
      <c r="F16" s="154"/>
      <c r="G16" s="127"/>
      <c r="H16" s="152"/>
      <c r="I16" s="123"/>
      <c r="J16" s="155"/>
      <c r="L16" s="440"/>
    </row>
    <row r="17" spans="2:12" ht="19.5" customHeight="1" x14ac:dyDescent="0.35">
      <c r="C17" s="151"/>
      <c r="D17" s="152"/>
      <c r="E17" s="153"/>
      <c r="F17" s="154"/>
      <c r="G17" s="127"/>
      <c r="H17" s="152"/>
      <c r="I17" s="123"/>
      <c r="J17" s="155"/>
      <c r="L17" s="440"/>
    </row>
    <row r="18" spans="2:12" ht="19.5" customHeight="1" x14ac:dyDescent="0.35">
      <c r="C18" s="156"/>
      <c r="D18" s="157"/>
      <c r="E18" s="153"/>
      <c r="F18" s="154"/>
      <c r="G18" s="158"/>
      <c r="H18" s="157"/>
      <c r="I18" s="159"/>
      <c r="J18" s="160"/>
      <c r="L18" s="440"/>
    </row>
    <row r="19" spans="2:12" ht="19.5" customHeight="1" x14ac:dyDescent="0.35">
      <c r="C19" s="156"/>
      <c r="D19" s="157"/>
      <c r="E19" s="153"/>
      <c r="F19" s="154"/>
      <c r="G19" s="158"/>
      <c r="H19" s="157"/>
      <c r="I19" s="159"/>
      <c r="J19" s="160"/>
      <c r="L19" s="441"/>
    </row>
    <row r="20" spans="2:12" ht="19.5" customHeight="1" x14ac:dyDescent="0.35">
      <c r="C20" s="156"/>
      <c r="D20" s="157"/>
      <c r="E20" s="153"/>
      <c r="F20" s="154"/>
      <c r="G20" s="158"/>
      <c r="H20" s="157"/>
      <c r="I20" s="159"/>
      <c r="J20" s="160"/>
    </row>
    <row r="21" spans="2:12" ht="19.5" customHeight="1" x14ac:dyDescent="0.35">
      <c r="C21" s="156"/>
      <c r="D21" s="157"/>
      <c r="E21" s="153"/>
      <c r="F21" s="154"/>
      <c r="G21" s="158"/>
      <c r="H21" s="157"/>
      <c r="I21" s="159"/>
      <c r="J21" s="160"/>
    </row>
    <row r="22" spans="2:12" ht="19.5" customHeight="1" x14ac:dyDescent="0.35">
      <c r="C22" s="156"/>
      <c r="D22" s="157"/>
      <c r="E22" s="153"/>
      <c r="F22" s="154"/>
      <c r="G22" s="158"/>
      <c r="H22" s="157"/>
      <c r="I22" s="159"/>
      <c r="J22" s="160"/>
    </row>
    <row r="23" spans="2:12" ht="19.5" customHeight="1" x14ac:dyDescent="0.35">
      <c r="C23" s="156"/>
      <c r="D23" s="157"/>
      <c r="E23" s="153"/>
      <c r="F23" s="154"/>
      <c r="G23" s="158"/>
      <c r="H23" s="157"/>
      <c r="I23" s="159"/>
      <c r="J23" s="160"/>
    </row>
    <row r="24" spans="2:12" ht="19.5" customHeight="1" x14ac:dyDescent="0.35">
      <c r="C24" s="156"/>
      <c r="D24" s="157"/>
      <c r="E24" s="153"/>
      <c r="F24" s="154"/>
      <c r="G24" s="158"/>
      <c r="H24" s="157"/>
      <c r="I24" s="159"/>
      <c r="J24" s="160"/>
    </row>
    <row r="25" spans="2:12" ht="19.5" customHeight="1" x14ac:dyDescent="0.35">
      <c r="C25" s="156"/>
      <c r="D25" s="157"/>
      <c r="E25" s="153"/>
      <c r="F25" s="154"/>
      <c r="G25" s="158"/>
      <c r="H25" s="157"/>
      <c r="I25" s="159"/>
      <c r="J25" s="160"/>
    </row>
    <row r="26" spans="2:12" ht="19.5" customHeight="1" x14ac:dyDescent="0.35">
      <c r="C26" s="156"/>
      <c r="D26" s="157"/>
      <c r="E26" s="153"/>
      <c r="F26" s="154"/>
      <c r="G26" s="158"/>
      <c r="H26" s="157"/>
      <c r="I26" s="159"/>
      <c r="J26" s="160"/>
    </row>
    <row r="27" spans="2:12" ht="19.5" customHeight="1" x14ac:dyDescent="0.35">
      <c r="C27" s="156"/>
      <c r="D27" s="157"/>
      <c r="E27" s="153"/>
      <c r="F27" s="154"/>
      <c r="G27" s="158"/>
      <c r="H27" s="157"/>
      <c r="I27" s="159"/>
      <c r="J27" s="160"/>
    </row>
    <row r="28" spans="2:12" ht="19.5" customHeight="1" x14ac:dyDescent="0.35">
      <c r="C28" s="156"/>
      <c r="D28" s="157"/>
      <c r="E28" s="153"/>
      <c r="F28" s="154"/>
      <c r="G28" s="158"/>
      <c r="H28" s="157"/>
      <c r="I28" s="159"/>
      <c r="J28" s="160"/>
    </row>
    <row r="29" spans="2:12" ht="19.5" customHeight="1" x14ac:dyDescent="0.35">
      <c r="B29" s="10" t="s">
        <v>323</v>
      </c>
      <c r="C29" s="156"/>
      <c r="D29" s="157"/>
      <c r="E29" s="153"/>
      <c r="F29" s="154"/>
      <c r="G29" s="158"/>
      <c r="H29" s="157"/>
      <c r="I29" s="159"/>
      <c r="J29" s="160"/>
    </row>
    <row r="30" spans="2:12" ht="19.5" customHeight="1" x14ac:dyDescent="0.35">
      <c r="C30" s="156"/>
      <c r="D30" s="157"/>
      <c r="E30" s="153"/>
      <c r="F30" s="154"/>
      <c r="G30" s="158"/>
      <c r="H30" s="157"/>
      <c r="I30" s="159"/>
      <c r="J30" s="160"/>
    </row>
    <row r="31" spans="2:12" ht="19.5" customHeight="1" x14ac:dyDescent="0.35">
      <c r="C31" s="156"/>
      <c r="D31" s="157"/>
      <c r="E31" s="153"/>
      <c r="F31" s="154"/>
      <c r="G31" s="158"/>
      <c r="H31" s="157"/>
      <c r="I31" s="159"/>
      <c r="J31" s="160"/>
    </row>
    <row r="32" spans="2:12" ht="19.5" customHeight="1" x14ac:dyDescent="0.35">
      <c r="C32" s="161"/>
      <c r="D32" s="162"/>
      <c r="E32" s="163"/>
      <c r="F32" s="164"/>
      <c r="G32" s="165"/>
      <c r="H32" s="162"/>
      <c r="I32" s="166"/>
      <c r="J32" s="167"/>
    </row>
    <row r="33" spans="3:10" ht="19.5" customHeight="1" x14ac:dyDescent="0.35">
      <c r="C33" s="338" t="s">
        <v>442</v>
      </c>
      <c r="D33" s="41"/>
      <c r="J33" s="376"/>
    </row>
    <row r="34" spans="3:10" ht="22" customHeight="1" x14ac:dyDescent="0.35">
      <c r="C34" s="338" t="s">
        <v>369</v>
      </c>
      <c r="D34" s="276">
        <f>SUM(D13:D33)</f>
        <v>0</v>
      </c>
    </row>
    <row r="35" spans="3:10" ht="22" customHeight="1" x14ac:dyDescent="0.35"/>
  </sheetData>
  <sheetProtection algorithmName="SHA-512" hashValue="K40dzpcLY6nN7P4k9FhlDjwO4xWvVjWjFdWA2Mvtyy2oKwHDbXnV0dBJDdhr2yUgCRAM7WCtd7IidBztzXXUbg==" saltValue="5PqRCAcSbPddfugozyD5Pg==" spinCount="100000" sheet="1" objects="1" scenarios="1"/>
  <mergeCells count="3">
    <mergeCell ref="L13:L19"/>
    <mergeCell ref="B4:J4"/>
    <mergeCell ref="D8:G8"/>
  </mergeCells>
  <conditionalFormatting sqref="D8 D10">
    <cfRule type="expression" dxfId="43" priority="45">
      <formula>AND(COUNTIF($I$13:$I$32,"yes")&gt;0,D8="")</formula>
    </cfRule>
  </conditionalFormatting>
  <conditionalFormatting sqref="D13:I32">
    <cfRule type="expression" dxfId="42" priority="16">
      <formula>AND($C13&lt;&gt;"",$C13&lt;&gt;"n/a",D13="")</formula>
    </cfRule>
  </conditionalFormatting>
  <conditionalFormatting sqref="J13:J33">
    <cfRule type="expression" dxfId="41" priority="1">
      <formula>AND(J13="",$I13="Yes")</formula>
    </cfRule>
  </conditionalFormatting>
  <pageMargins left="0.7" right="0.7" top="0.75" bottom="0.75" header="0.3" footer="0.3"/>
  <pageSetup paperSize="5" scale="84" orientation="portrait" r:id="rId1"/>
  <headerFooter>
    <oddFooter>&amp;L&amp;"Source Sans Pro,Regular"&amp;9 © 2023 Fannie Mae.Trademarks of Fannie Mae. &amp;C&amp;"Source Sans Pro,Regular"&amp;9&amp;A&amp;R&amp;"Source Sans Pro,Regular"&amp;9 Form 4099.I -  October 2023 Solar Rewards Intake Form</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7" id="{00000000-000E-0000-0400-000010000000}">
            <xm:f>AND('Input-SystemDetails'!D35="Roof",C13="")</xm:f>
            <x14:dxf>
              <fill>
                <patternFill>
                  <bgColor rgb="FFFFFF99"/>
                </patternFill>
              </fill>
            </x14:dxf>
          </x14:cfRule>
          <xm:sqref>C13</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400-000000000000}">
          <x14:formula1>
            <xm:f>Dropdowns!$C$2:$C$4</xm:f>
          </x14:formula1>
          <xm:sqref>E13:E32</xm:sqref>
        </x14:dataValidation>
        <x14:dataValidation type="list" allowBlank="1" showInputMessage="1" showErrorMessage="1" xr:uid="{00000000-0002-0000-0400-000001000000}">
          <x14:formula1>
            <xm:f>Dropdowns!$D$2:$D$3</xm:f>
          </x14:formula1>
          <xm:sqref>I13:I32</xm:sqref>
        </x14:dataValidation>
        <x14:dataValidation type="list" allowBlank="1" showInputMessage="1" showErrorMessage="1" xr:uid="{76859936-728D-4733-A6AD-F09720EBEAC4}">
          <x14:formula1>
            <xm:f>Dropdowns!$D$2:$D$4</xm:f>
          </x14:formula1>
          <xm:sqref>D10</xm:sqref>
        </x14:dataValidation>
        <x14:dataValidation type="list" allowBlank="1" showInputMessage="1" showErrorMessage="1" xr:uid="{594BE0D9-F672-40E4-B77D-30DA0C00D0C2}">
          <x14:formula1>
            <xm:f>Dropdowns!$O$2:$O$5</xm:f>
          </x14:formula1>
          <xm:sqref>H13:H32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149F0-02FF-486D-82F2-002BC2710EE7}">
  <sheetPr>
    <tabColor rgb="FF92D050"/>
    <pageSetUpPr autoPageBreaks="0"/>
  </sheetPr>
  <dimension ref="B1:O36"/>
  <sheetViews>
    <sheetView showGridLines="0" zoomScaleNormal="100" workbookViewId="0"/>
  </sheetViews>
  <sheetFormatPr defaultColWidth="8.81640625" defaultRowHeight="14.5" x14ac:dyDescent="0.35"/>
  <cols>
    <col min="1" max="1" width="2.453125" style="10" customWidth="1"/>
    <col min="2" max="2" width="3.81640625" style="10" customWidth="1"/>
    <col min="3" max="3" width="4.453125" style="10" customWidth="1"/>
    <col min="4" max="4" width="42.6328125" style="10" customWidth="1"/>
    <col min="5" max="5" width="20.36328125" style="10" customWidth="1"/>
    <col min="6" max="6" width="15" style="10" customWidth="1"/>
    <col min="7" max="7" width="13.453125" style="10" customWidth="1"/>
    <col min="8" max="13" width="11.453125" style="10" bestFit="1" customWidth="1"/>
    <col min="14" max="14" width="4" style="10" customWidth="1"/>
    <col min="15" max="15" width="48.453125" style="10" customWidth="1"/>
    <col min="16" max="16384" width="8.81640625" style="10"/>
  </cols>
  <sheetData>
    <row r="1" spans="2:15" ht="23.25" customHeight="1" x14ac:dyDescent="0.35">
      <c r="B1" s="8"/>
    </row>
    <row r="3" spans="2:15" ht="26" x14ac:dyDescent="0.6">
      <c r="B3" s="27" t="s">
        <v>378</v>
      </c>
      <c r="G3" s="9"/>
    </row>
    <row r="4" spans="2:15" ht="16.5" customHeight="1" x14ac:dyDescent="0.35">
      <c r="B4" s="28" t="s">
        <v>388</v>
      </c>
      <c r="G4" s="9"/>
    </row>
    <row r="5" spans="2:15" ht="16.5" customHeight="1" x14ac:dyDescent="0.35">
      <c r="B5" s="28"/>
      <c r="G5" s="9"/>
    </row>
    <row r="6" spans="2:15" s="33" customFormat="1" ht="18" customHeight="1" thickBot="1" x14ac:dyDescent="0.4">
      <c r="C6" s="282" t="s">
        <v>106</v>
      </c>
      <c r="D6" s="277"/>
      <c r="E6" s="277"/>
      <c r="F6" s="278"/>
      <c r="G6" s="459" t="s">
        <v>66</v>
      </c>
      <c r="H6" s="460"/>
      <c r="I6" s="460"/>
      <c r="J6" s="460"/>
      <c r="K6" s="460"/>
      <c r="L6" s="460"/>
      <c r="M6" s="461"/>
      <c r="O6" s="434" t="s">
        <v>48</v>
      </c>
    </row>
    <row r="7" spans="2:15" s="33" customFormat="1" ht="18" customHeight="1" thickTop="1" thickBot="1" x14ac:dyDescent="0.4">
      <c r="C7" s="211" t="s">
        <v>382</v>
      </c>
      <c r="D7" s="293"/>
      <c r="E7" s="294"/>
      <c r="F7" s="312" t="s">
        <v>402</v>
      </c>
      <c r="G7" s="462"/>
      <c r="H7" s="463"/>
      <c r="I7" s="463"/>
      <c r="J7" s="463"/>
      <c r="K7" s="463"/>
      <c r="L7" s="463"/>
      <c r="M7" s="464"/>
      <c r="O7" s="435"/>
    </row>
    <row r="8" spans="2:15" s="33" customFormat="1" ht="18" customHeight="1" thickTop="1" x14ac:dyDescent="0.35">
      <c r="C8" s="297"/>
      <c r="D8" s="298" t="s">
        <v>112</v>
      </c>
      <c r="E8" s="287"/>
      <c r="F8" s="346"/>
      <c r="G8" s="455"/>
      <c r="H8" s="456"/>
      <c r="I8" s="456"/>
      <c r="J8" s="456"/>
      <c r="K8" s="456"/>
      <c r="L8" s="456"/>
      <c r="M8" s="457"/>
      <c r="O8" s="458" t="str">
        <f>IF(COUNTIFS(C16:C22,"No",F16:F22,"&gt;0")&gt;0,"Costs entered for pre-existing conditions not indicated in Column E and/or Roof Mounted Systems input tab. ","")&amp;IF(COUNTIFS(C16:C22,"Yes",F16:F22,0)&gt;0,"Zero costs entered for pre-existing conditions indicated in Column E and/or Roof Mounted Systems input tab. ","")&amp;IF(COUNTIFS(C24:C26,"No",F24:F26,"&gt;0")&gt;0,"Costs entered for one-time utility fees not indicated in Column E. ","")&amp;IF(COUNTIFS(C24:C26,"Yes",F24:F26,0)&gt;0,"Zero costs entered for one-time utility fees indicated in Column E. ","")&amp;IF(COUNTIFS(C28:C29,"No",F28:F29,"&gt;0")&gt;0,"Costs entered for ongoing utility fees not indicated in Column E. ","")&amp;IF(COUNTIFS(C28:C29,"Yes",F28:F29,0)&gt;0,"Zero costs entered for ongoing utility fees indicated in Column E. ","")&amp;IF(F11="","",IF(F11&lt;0.05*SUM(F8:F10),"5% of equipment costs allocated for contingency recommended. ",""))</f>
        <v/>
      </c>
    </row>
    <row r="9" spans="2:15" s="33" customFormat="1" ht="18" customHeight="1" x14ac:dyDescent="0.35">
      <c r="C9" s="286"/>
      <c r="D9" s="285" t="s">
        <v>113</v>
      </c>
      <c r="E9" s="288"/>
      <c r="F9" s="347"/>
      <c r="G9" s="446"/>
      <c r="H9" s="447"/>
      <c r="I9" s="447"/>
      <c r="J9" s="447"/>
      <c r="K9" s="447"/>
      <c r="L9" s="447"/>
      <c r="M9" s="448"/>
      <c r="O9" s="440"/>
    </row>
    <row r="10" spans="2:15" s="33" customFormat="1" ht="18" customHeight="1" x14ac:dyDescent="0.35">
      <c r="C10" s="286"/>
      <c r="D10" s="285" t="s">
        <v>114</v>
      </c>
      <c r="E10" s="288"/>
      <c r="F10" s="347"/>
      <c r="G10" s="446"/>
      <c r="H10" s="447"/>
      <c r="I10" s="447"/>
      <c r="J10" s="447"/>
      <c r="K10" s="447"/>
      <c r="L10" s="447"/>
      <c r="M10" s="448"/>
      <c r="O10" s="440"/>
    </row>
    <row r="11" spans="2:15" s="33" customFormat="1" ht="18" customHeight="1" x14ac:dyDescent="0.35">
      <c r="C11" s="286"/>
      <c r="D11" s="358" t="s">
        <v>109</v>
      </c>
      <c r="E11" s="288"/>
      <c r="F11" s="347"/>
      <c r="G11" s="446"/>
      <c r="H11" s="447"/>
      <c r="I11" s="447"/>
      <c r="J11" s="447"/>
      <c r="K11" s="447"/>
      <c r="L11" s="447"/>
      <c r="M11" s="448"/>
      <c r="O11" s="440"/>
    </row>
    <row r="12" spans="2:15" s="33" customFormat="1" ht="18" customHeight="1" x14ac:dyDescent="0.35">
      <c r="C12" s="286"/>
      <c r="D12" s="285" t="s">
        <v>110</v>
      </c>
      <c r="E12" s="288"/>
      <c r="F12" s="347"/>
      <c r="G12" s="446"/>
      <c r="H12" s="447"/>
      <c r="I12" s="447"/>
      <c r="J12" s="447"/>
      <c r="K12" s="447"/>
      <c r="L12" s="447"/>
      <c r="M12" s="448"/>
      <c r="O12" s="440"/>
    </row>
    <row r="13" spans="2:15" s="33" customFormat="1" ht="18" customHeight="1" x14ac:dyDescent="0.35">
      <c r="C13" s="348"/>
      <c r="D13" s="349" t="s">
        <v>95</v>
      </c>
      <c r="E13" s="350"/>
      <c r="F13" s="351"/>
      <c r="G13" s="465"/>
      <c r="H13" s="466"/>
      <c r="I13" s="466"/>
      <c r="J13" s="466"/>
      <c r="K13" s="466"/>
      <c r="L13" s="466"/>
      <c r="M13" s="467"/>
      <c r="O13" s="440"/>
    </row>
    <row r="14" spans="2:15" s="33" customFormat="1" ht="18" customHeight="1" x14ac:dyDescent="0.35">
      <c r="C14" s="289"/>
      <c r="D14" s="290" t="s">
        <v>409</v>
      </c>
      <c r="E14" s="291"/>
      <c r="F14" s="344"/>
      <c r="G14" s="452"/>
      <c r="H14" s="453"/>
      <c r="I14" s="453"/>
      <c r="J14" s="453"/>
      <c r="K14" s="453"/>
      <c r="L14" s="453"/>
      <c r="M14" s="454"/>
      <c r="O14" s="440"/>
    </row>
    <row r="15" spans="2:15" s="33" customFormat="1" ht="40.5" customHeight="1" x14ac:dyDescent="0.35">
      <c r="C15" s="313" t="s">
        <v>209</v>
      </c>
      <c r="D15" s="314"/>
      <c r="E15" s="315" t="s">
        <v>377</v>
      </c>
      <c r="F15" s="316" t="s">
        <v>402</v>
      </c>
      <c r="G15" s="468"/>
      <c r="H15" s="469"/>
      <c r="I15" s="469"/>
      <c r="J15" s="469"/>
      <c r="K15" s="469"/>
      <c r="L15" s="469"/>
      <c r="M15" s="470"/>
      <c r="O15" s="440"/>
    </row>
    <row r="16" spans="2:15" s="33" customFormat="1" ht="18" customHeight="1" x14ac:dyDescent="0.35">
      <c r="C16" s="372" t="str">
        <f>'Lender Validation'!F24</f>
        <v>No</v>
      </c>
      <c r="D16" s="304" t="s">
        <v>210</v>
      </c>
      <c r="E16" s="305" t="str">
        <f>IF(COUNTIF('Input-RoofMountedSystems'!I13:I32,"Yes")&gt;0,"Yes","No")</f>
        <v>No</v>
      </c>
      <c r="F16" s="345"/>
      <c r="G16" s="455"/>
      <c r="H16" s="456"/>
      <c r="I16" s="456"/>
      <c r="J16" s="456"/>
      <c r="K16" s="456"/>
      <c r="L16" s="456"/>
      <c r="M16" s="457"/>
      <c r="O16" s="440"/>
    </row>
    <row r="17" spans="3:15" s="33" customFormat="1" ht="18" customHeight="1" x14ac:dyDescent="0.35">
      <c r="C17" s="373">
        <f>'Input-UpfrontExpenses'!E17</f>
        <v>0</v>
      </c>
      <c r="D17" s="285" t="s">
        <v>217</v>
      </c>
      <c r="E17" s="127"/>
      <c r="F17" s="343"/>
      <c r="G17" s="446"/>
      <c r="H17" s="447"/>
      <c r="I17" s="447"/>
      <c r="J17" s="447"/>
      <c r="K17" s="447"/>
      <c r="L17" s="447"/>
      <c r="M17" s="448"/>
      <c r="O17" s="441"/>
    </row>
    <row r="18" spans="3:15" s="33" customFormat="1" ht="18" customHeight="1" x14ac:dyDescent="0.35">
      <c r="C18" s="373">
        <f>'Input-UpfrontExpenses'!E18</f>
        <v>0</v>
      </c>
      <c r="D18" s="285" t="s">
        <v>407</v>
      </c>
      <c r="E18" s="127"/>
      <c r="F18" s="343"/>
      <c r="G18" s="446"/>
      <c r="H18" s="447"/>
      <c r="I18" s="447"/>
      <c r="J18" s="447"/>
      <c r="K18" s="447"/>
      <c r="L18" s="447"/>
      <c r="M18" s="448"/>
    </row>
    <row r="19" spans="3:15" s="33" customFormat="1" ht="18" customHeight="1" x14ac:dyDescent="0.35">
      <c r="C19" s="373">
        <f>'Input-UpfrontExpenses'!E19</f>
        <v>0</v>
      </c>
      <c r="D19" s="285" t="s">
        <v>206</v>
      </c>
      <c r="E19" s="127"/>
      <c r="F19" s="343"/>
      <c r="G19" s="446"/>
      <c r="H19" s="447"/>
      <c r="I19" s="447"/>
      <c r="J19" s="447"/>
      <c r="K19" s="447"/>
      <c r="L19" s="447"/>
      <c r="M19" s="448"/>
      <c r="O19" s="357"/>
    </row>
    <row r="20" spans="3:15" s="33" customFormat="1" ht="18" customHeight="1" x14ac:dyDescent="0.35">
      <c r="C20" s="373">
        <f>'Input-UpfrontExpenses'!E20</f>
        <v>0</v>
      </c>
      <c r="D20" s="285" t="s">
        <v>218</v>
      </c>
      <c r="E20" s="127"/>
      <c r="F20" s="343"/>
      <c r="G20" s="446"/>
      <c r="H20" s="447"/>
      <c r="I20" s="447"/>
      <c r="J20" s="447"/>
      <c r="K20" s="447"/>
      <c r="L20" s="447"/>
      <c r="M20" s="448"/>
    </row>
    <row r="21" spans="3:15" s="33" customFormat="1" ht="18" customHeight="1" x14ac:dyDescent="0.35">
      <c r="C21" s="373">
        <f>'Input-UpfrontExpenses'!E21</f>
        <v>0</v>
      </c>
      <c r="D21" s="285" t="s">
        <v>207</v>
      </c>
      <c r="E21" s="127"/>
      <c r="F21" s="343"/>
      <c r="G21" s="446"/>
      <c r="H21" s="447"/>
      <c r="I21" s="447"/>
      <c r="J21" s="447"/>
      <c r="K21" s="447"/>
      <c r="L21" s="447"/>
      <c r="M21" s="448"/>
    </row>
    <row r="22" spans="3:15" s="33" customFormat="1" ht="18" customHeight="1" x14ac:dyDescent="0.35">
      <c r="C22" s="374">
        <f>'Input-UpfrontExpenses'!E22</f>
        <v>0</v>
      </c>
      <c r="D22" s="290" t="s">
        <v>208</v>
      </c>
      <c r="E22" s="165"/>
      <c r="F22" s="344"/>
      <c r="G22" s="446"/>
      <c r="H22" s="447"/>
      <c r="I22" s="447"/>
      <c r="J22" s="447"/>
      <c r="K22" s="447"/>
      <c r="L22" s="447"/>
      <c r="M22" s="448"/>
    </row>
    <row r="23" spans="3:15" s="33" customFormat="1" ht="26.25" customHeight="1" x14ac:dyDescent="0.35">
      <c r="C23" s="211" t="s">
        <v>379</v>
      </c>
      <c r="D23" s="279"/>
      <c r="E23" s="309" t="s">
        <v>197</v>
      </c>
      <c r="F23" s="310" t="s">
        <v>402</v>
      </c>
      <c r="G23" s="449"/>
      <c r="H23" s="450"/>
      <c r="I23" s="450"/>
      <c r="J23" s="450"/>
      <c r="K23" s="450"/>
      <c r="L23" s="450"/>
      <c r="M23" s="451"/>
    </row>
    <row r="24" spans="3:15" s="33" customFormat="1" ht="18" customHeight="1" x14ac:dyDescent="0.35">
      <c r="C24" s="373">
        <f>'Input-UpfrontExpenses'!E24</f>
        <v>0</v>
      </c>
      <c r="D24" s="306" t="s">
        <v>65</v>
      </c>
      <c r="E24" s="307"/>
      <c r="F24" s="341"/>
      <c r="G24" s="446"/>
      <c r="H24" s="447"/>
      <c r="I24" s="447"/>
      <c r="J24" s="447"/>
      <c r="K24" s="447"/>
      <c r="L24" s="447"/>
      <c r="M24" s="448"/>
    </row>
    <row r="25" spans="3:15" s="33" customFormat="1" ht="18" customHeight="1" x14ac:dyDescent="0.35">
      <c r="C25" s="373">
        <f>'Input-UpfrontExpenses'!E25</f>
        <v>0</v>
      </c>
      <c r="D25" s="285" t="s">
        <v>403</v>
      </c>
      <c r="E25" s="127"/>
      <c r="F25" s="343"/>
      <c r="G25" s="446"/>
      <c r="H25" s="447"/>
      <c r="I25" s="447"/>
      <c r="J25" s="447"/>
      <c r="K25" s="447"/>
      <c r="L25" s="447"/>
      <c r="M25" s="448"/>
    </row>
    <row r="26" spans="3:15" s="33" customFormat="1" ht="18" customHeight="1" x14ac:dyDescent="0.35">
      <c r="C26" s="374">
        <f>'Input-UpfrontExpenses'!E26</f>
        <v>0</v>
      </c>
      <c r="D26" s="290" t="s">
        <v>404</v>
      </c>
      <c r="E26" s="165"/>
      <c r="F26" s="344"/>
      <c r="G26" s="446"/>
      <c r="H26" s="447"/>
      <c r="I26" s="447"/>
      <c r="J26" s="447"/>
      <c r="K26" s="447"/>
      <c r="L26" s="447"/>
      <c r="M26" s="448"/>
    </row>
    <row r="27" spans="3:15" s="33" customFormat="1" ht="29.25" customHeight="1" x14ac:dyDescent="0.35">
      <c r="C27" s="211" t="s">
        <v>380</v>
      </c>
      <c r="D27" s="279"/>
      <c r="E27" s="309" t="s">
        <v>198</v>
      </c>
      <c r="F27" s="310" t="s">
        <v>376</v>
      </c>
      <c r="G27" s="449"/>
      <c r="H27" s="450"/>
      <c r="I27" s="450"/>
      <c r="J27" s="450"/>
      <c r="K27" s="450"/>
      <c r="L27" s="450"/>
      <c r="M27" s="451"/>
    </row>
    <row r="28" spans="3:15" s="33" customFormat="1" ht="18" customHeight="1" x14ac:dyDescent="0.35">
      <c r="C28" s="373">
        <f>'Input-UpfrontExpenses'!E28</f>
        <v>0</v>
      </c>
      <c r="D28" s="306" t="s">
        <v>405</v>
      </c>
      <c r="E28" s="307"/>
      <c r="F28" s="341"/>
      <c r="G28" s="446"/>
      <c r="H28" s="447"/>
      <c r="I28" s="447"/>
      <c r="J28" s="447"/>
      <c r="K28" s="447"/>
      <c r="L28" s="447"/>
      <c r="M28" s="448"/>
    </row>
    <row r="29" spans="3:15" s="33" customFormat="1" ht="18" customHeight="1" x14ac:dyDescent="0.35">
      <c r="C29" s="374">
        <f>'Input-UpfrontExpenses'!E29</f>
        <v>0</v>
      </c>
      <c r="D29" s="290" t="s">
        <v>406</v>
      </c>
      <c r="E29" s="165"/>
      <c r="F29" s="342"/>
      <c r="G29" s="446"/>
      <c r="H29" s="447"/>
      <c r="I29" s="447"/>
      <c r="J29" s="447"/>
      <c r="K29" s="447"/>
      <c r="L29" s="447"/>
      <c r="M29" s="448"/>
    </row>
    <row r="30" spans="3:15" s="33" customFormat="1" ht="29.25" customHeight="1" thickBot="1" x14ac:dyDescent="0.4">
      <c r="C30" s="299" t="s">
        <v>381</v>
      </c>
      <c r="D30" s="296"/>
      <c r="E30" s="309" t="s">
        <v>408</v>
      </c>
      <c r="F30" s="51" t="s">
        <v>376</v>
      </c>
      <c r="G30" s="449"/>
      <c r="H30" s="450"/>
      <c r="I30" s="450"/>
      <c r="J30" s="450"/>
      <c r="K30" s="450"/>
      <c r="L30" s="450"/>
      <c r="M30" s="451"/>
      <c r="O30" s="105" t="s">
        <v>48</v>
      </c>
    </row>
    <row r="31" spans="3:15" s="33" customFormat="1" ht="18" customHeight="1" thickTop="1" x14ac:dyDescent="0.35">
      <c r="C31" s="295"/>
      <c r="D31" s="302" t="s">
        <v>383</v>
      </c>
      <c r="E31" s="308"/>
      <c r="F31" s="340"/>
      <c r="G31" s="452"/>
      <c r="H31" s="453"/>
      <c r="I31" s="453"/>
      <c r="J31" s="453"/>
      <c r="K31" s="453"/>
      <c r="L31" s="453"/>
      <c r="M31" s="454"/>
      <c r="O31" s="113" t="str">
        <f>IF(OR(E31="No",E31="Unknown"),"O&amp;M contract must be included in project for life of loan.","")</f>
        <v/>
      </c>
    </row>
    <row r="32" spans="3:15" s="33" customFormat="1" ht="21.75" customHeight="1" x14ac:dyDescent="0.35">
      <c r="C32" s="299" t="s">
        <v>384</v>
      </c>
      <c r="D32" s="300"/>
      <c r="E32" s="301"/>
      <c r="F32" s="311" t="s">
        <v>376</v>
      </c>
      <c r="G32" s="449"/>
      <c r="H32" s="450"/>
      <c r="I32" s="450"/>
      <c r="J32" s="450"/>
      <c r="K32" s="450"/>
      <c r="L32" s="450"/>
      <c r="M32" s="451"/>
      <c r="O32" s="292"/>
    </row>
    <row r="33" spans="3:13" s="33" customFormat="1" ht="18" customHeight="1" x14ac:dyDescent="0.35">
      <c r="C33" s="284"/>
      <c r="D33" s="318" t="s">
        <v>96</v>
      </c>
      <c r="E33" s="287"/>
      <c r="F33" s="339"/>
      <c r="G33" s="455"/>
      <c r="H33" s="456"/>
      <c r="I33" s="456"/>
      <c r="J33" s="456"/>
      <c r="K33" s="456"/>
      <c r="L33" s="456"/>
      <c r="M33" s="457"/>
    </row>
    <row r="34" spans="3:13" s="33" customFormat="1" ht="18" customHeight="1" x14ac:dyDescent="0.35">
      <c r="C34" s="364"/>
      <c r="D34" s="365" t="s">
        <v>418</v>
      </c>
      <c r="E34" s="288"/>
      <c r="F34" s="343"/>
      <c r="G34" s="446"/>
      <c r="H34" s="447"/>
      <c r="I34" s="447"/>
      <c r="J34" s="447"/>
      <c r="K34" s="447"/>
      <c r="L34" s="447"/>
      <c r="M34" s="448"/>
    </row>
    <row r="35" spans="3:13" s="33" customFormat="1" ht="18" customHeight="1" thickBot="1" x14ac:dyDescent="0.4">
      <c r="C35" s="360"/>
      <c r="D35" s="361" t="s">
        <v>26</v>
      </c>
      <c r="E35" s="362"/>
      <c r="F35" s="363"/>
      <c r="G35" s="443"/>
      <c r="H35" s="444"/>
      <c r="I35" s="444"/>
      <c r="J35" s="444"/>
      <c r="K35" s="444"/>
      <c r="L35" s="444"/>
      <c r="M35" s="445"/>
    </row>
    <row r="36" spans="3:13" s="33" customFormat="1" ht="21" customHeight="1" thickTop="1" x14ac:dyDescent="0.35">
      <c r="C36" s="283" t="s">
        <v>116</v>
      </c>
      <c r="D36" s="293"/>
      <c r="E36" s="294"/>
      <c r="F36" s="317">
        <f>SUM(F7:F35)</f>
        <v>0</v>
      </c>
      <c r="G36" s="303"/>
      <c r="H36" s="280"/>
      <c r="I36" s="280"/>
      <c r="J36" s="280"/>
      <c r="K36" s="280"/>
      <c r="L36" s="280"/>
      <c r="M36" s="281"/>
    </row>
  </sheetData>
  <sheetProtection algorithmName="SHA-512" hashValue="sGSpCYfbJ3gzHca9abSnTsWqIT/gtYOKYLAma56xvTTkt3IgmWDD5FTsUiCDFhaDi3s8uGrj7pjAGPR0py7q3A==" saltValue="N7kopy3TjlT+KccNVi92yg==" spinCount="100000" sheet="1" objects="1" scenarios="1"/>
  <mergeCells count="32">
    <mergeCell ref="O6:O7"/>
    <mergeCell ref="O8:O17"/>
    <mergeCell ref="G6:M6"/>
    <mergeCell ref="G7:M7"/>
    <mergeCell ref="G8:M8"/>
    <mergeCell ref="G9:M9"/>
    <mergeCell ref="G10:M10"/>
    <mergeCell ref="G11:M11"/>
    <mergeCell ref="G12:M12"/>
    <mergeCell ref="G13:M13"/>
    <mergeCell ref="G15:M15"/>
    <mergeCell ref="G16:M16"/>
    <mergeCell ref="G17:M17"/>
    <mergeCell ref="G14:M14"/>
    <mergeCell ref="G18:M18"/>
    <mergeCell ref="G19:M19"/>
    <mergeCell ref="G20:M20"/>
    <mergeCell ref="G21:M21"/>
    <mergeCell ref="G22:M22"/>
    <mergeCell ref="G35:M35"/>
    <mergeCell ref="G34:M34"/>
    <mergeCell ref="G27:M27"/>
    <mergeCell ref="G28:M28"/>
    <mergeCell ref="G23:M23"/>
    <mergeCell ref="G24:M24"/>
    <mergeCell ref="G25:M25"/>
    <mergeCell ref="G26:M26"/>
    <mergeCell ref="G29:M29"/>
    <mergeCell ref="G30:M30"/>
    <mergeCell ref="G31:M31"/>
    <mergeCell ref="G32:M32"/>
    <mergeCell ref="G33:M33"/>
  </mergeCells>
  <conditionalFormatting sqref="E17:E31">
    <cfRule type="expression" dxfId="40" priority="20">
      <formula>E17=""</formula>
    </cfRule>
  </conditionalFormatting>
  <conditionalFormatting sqref="F8:F14 F33:F34">
    <cfRule type="expression" dxfId="39" priority="3">
      <formula>F8=""</formula>
    </cfRule>
  </conditionalFormatting>
  <conditionalFormatting sqref="F16:F31">
    <cfRule type="expression" dxfId="38" priority="19">
      <formula>AND(F16="",E16="Yes")</formula>
    </cfRule>
  </conditionalFormatting>
  <conditionalFormatting sqref="G22:M22 G26:M26 G29:M29">
    <cfRule type="expression" dxfId="37" priority="2">
      <formula>AND(G22="",E22="Yes")</formula>
    </cfRule>
  </conditionalFormatting>
  <dataValidations disablePrompts="1" count="1">
    <dataValidation type="decimal" operator="greaterThanOrEqual" allowBlank="1" showInputMessage="1" showErrorMessage="1" sqref="F8:F14 F16:F22 F24:F26 F28:F29 F31 F33:F35" xr:uid="{2D2CDD75-8C70-46F5-AE89-3179C712E0FB}">
      <formula1>0</formula1>
    </dataValidation>
  </dataValidations>
  <pageMargins left="0.7" right="0.7" top="0.75" bottom="0.75" header="0.3" footer="0.3"/>
  <pageSetup paperSize="5" scale="84" orientation="portrait" r:id="rId1"/>
  <headerFooter>
    <oddFooter>&amp;L&amp;"Source Sans Pro,Regular"&amp;9 © 2023 Fannie Mae.Trademarks of Fannie Mae. &amp;C&amp;"Source Sans Pro,Regular"&amp;9&amp;A&amp;R&amp;"Source Sans Pro,Regular"&amp;9 Form 4099.I -  October 2023 Solar Rewards Intake Form</oddFooter>
  </headerFooter>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1000000}">
          <x14:formula1>
            <xm:f>Dropdowns!$D$2:$D$3</xm:f>
          </x14:formula1>
          <xm:sqref>E24:E26 E28:E29 E17:E22</xm:sqref>
        </x14:dataValidation>
        <x14:dataValidation type="list" allowBlank="1" showInputMessage="1" showErrorMessage="1" xr:uid="{00000000-0002-0000-0500-000002000000}">
          <x14:formula1>
            <xm:f>Dropdowns!$M$2:$M$4</xm:f>
          </x14:formula1>
          <xm:sqref>E31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A8D1-2F2A-4083-8B9A-A55F759D8720}">
  <sheetPr>
    <tabColor rgb="FF92D050"/>
    <pageSetUpPr autoPageBreaks="0"/>
  </sheetPr>
  <dimension ref="A1:M60"/>
  <sheetViews>
    <sheetView showGridLines="0" zoomScaleNormal="100" zoomScalePageLayoutView="70" workbookViewId="0"/>
  </sheetViews>
  <sheetFormatPr defaultColWidth="9.1796875" defaultRowHeight="14.5" x14ac:dyDescent="0.35"/>
  <cols>
    <col min="1" max="2" width="2.453125" style="10" customWidth="1"/>
    <col min="3" max="3" width="44" style="327" customWidth="1"/>
    <col min="4" max="4" width="19.453125" style="10" customWidth="1"/>
    <col min="5" max="5" width="17.453125" style="10" customWidth="1"/>
    <col min="6" max="7" width="18.453125" style="10" customWidth="1"/>
    <col min="8" max="8" width="20.453125" style="10" customWidth="1"/>
    <col min="9" max="9" width="4.453125" style="10" customWidth="1"/>
    <col min="10" max="10" width="46.453125" style="10" customWidth="1"/>
    <col min="11" max="11" width="16.1796875" style="10" customWidth="1"/>
    <col min="12" max="12" width="10.453125" style="10" customWidth="1"/>
    <col min="13" max="13" width="21.453125" style="10" customWidth="1"/>
    <col min="14" max="14" width="11.81640625" style="10" customWidth="1"/>
    <col min="15" max="15" width="11.1796875" style="10" customWidth="1"/>
    <col min="16" max="16384" width="9.1796875" style="10"/>
  </cols>
  <sheetData>
    <row r="1" spans="2:13" ht="23.25" customHeight="1" x14ac:dyDescent="0.35">
      <c r="B1" s="8"/>
      <c r="C1" s="326"/>
      <c r="D1" s="9"/>
      <c r="E1" s="9"/>
      <c r="F1" s="9"/>
      <c r="G1" s="9"/>
      <c r="H1" s="9"/>
      <c r="I1" s="9"/>
      <c r="J1" s="9"/>
      <c r="M1" s="9"/>
    </row>
    <row r="2" spans="2:13" ht="15" customHeight="1" x14ac:dyDescent="0.35">
      <c r="C2" s="326"/>
      <c r="D2" s="9"/>
      <c r="E2" s="9"/>
      <c r="F2" s="9"/>
      <c r="G2" s="9"/>
      <c r="H2" s="9"/>
      <c r="I2" s="9"/>
      <c r="J2" s="9"/>
    </row>
    <row r="3" spans="2:13" ht="26" x14ac:dyDescent="0.6">
      <c r="B3" s="27" t="s">
        <v>375</v>
      </c>
      <c r="H3" s="9"/>
    </row>
    <row r="4" spans="2:13" ht="16.5" customHeight="1" x14ac:dyDescent="0.35">
      <c r="B4" s="28" t="s">
        <v>399</v>
      </c>
      <c r="H4" s="9"/>
    </row>
    <row r="5" spans="2:13" ht="15.75" customHeight="1" x14ac:dyDescent="0.35">
      <c r="C5" s="328"/>
      <c r="D5" s="95"/>
      <c r="E5" s="95"/>
      <c r="H5" s="9"/>
    </row>
    <row r="6" spans="2:13" ht="24.75" customHeight="1" thickBot="1" x14ac:dyDescent="0.5">
      <c r="B6" s="96" t="s">
        <v>145</v>
      </c>
      <c r="C6" s="329"/>
      <c r="D6" s="12"/>
      <c r="E6" s="12"/>
      <c r="F6" s="12"/>
      <c r="G6" s="12"/>
      <c r="H6" s="12"/>
    </row>
    <row r="7" spans="2:13" ht="18" customHeight="1" thickBot="1" x14ac:dyDescent="0.4">
      <c r="J7" s="105" t="s">
        <v>48</v>
      </c>
    </row>
    <row r="8" spans="2:13" ht="39" customHeight="1" thickTop="1" x14ac:dyDescent="0.35">
      <c r="C8" s="330" t="s">
        <v>434</v>
      </c>
      <c r="D8" s="41"/>
      <c r="J8" s="113" t="str">
        <f>IF(D10="","",IF(AND(D8="No", D10&lt;&gt;"n/a"),"Exported energy valuation entered when generated power will not be exported/net-metered. ",""))</f>
        <v/>
      </c>
    </row>
    <row r="9" spans="2:13" ht="10.5" customHeight="1" x14ac:dyDescent="0.35">
      <c r="C9" s="330"/>
      <c r="D9" s="110"/>
      <c r="E9" s="110"/>
      <c r="F9" s="110"/>
    </row>
    <row r="10" spans="2:13" ht="21" customHeight="1" x14ac:dyDescent="0.35">
      <c r="C10" s="330" t="s">
        <v>334</v>
      </c>
      <c r="D10" s="111"/>
      <c r="E10" s="110"/>
      <c r="F10" s="110"/>
    </row>
    <row r="11" spans="2:13" ht="12" customHeight="1" x14ac:dyDescent="0.35">
      <c r="C11" s="330"/>
      <c r="D11" s="110"/>
      <c r="E11" s="110"/>
      <c r="F11" s="110"/>
    </row>
    <row r="12" spans="2:13" ht="42" customHeight="1" x14ac:dyDescent="0.35">
      <c r="C12" s="330" t="s">
        <v>149</v>
      </c>
      <c r="D12" s="472"/>
      <c r="E12" s="473"/>
      <c r="F12" s="473"/>
      <c r="G12" s="474"/>
    </row>
    <row r="13" spans="2:13" ht="12" customHeight="1" x14ac:dyDescent="0.35">
      <c r="B13" s="33"/>
      <c r="C13" s="331"/>
      <c r="D13" s="33"/>
      <c r="E13" s="33"/>
      <c r="F13" s="33"/>
      <c r="G13" s="33"/>
    </row>
    <row r="14" spans="2:13" ht="38.5" customHeight="1" x14ac:dyDescent="0.35">
      <c r="B14" s="33"/>
      <c r="C14" s="330" t="s">
        <v>391</v>
      </c>
      <c r="D14" s="472"/>
      <c r="E14" s="473"/>
      <c r="F14" s="473"/>
      <c r="G14" s="474"/>
    </row>
    <row r="15" spans="2:13" x14ac:dyDescent="0.35">
      <c r="B15" s="33"/>
      <c r="C15" s="331"/>
      <c r="D15" s="33"/>
      <c r="E15" s="33"/>
      <c r="F15" s="33"/>
      <c r="G15" s="33"/>
    </row>
    <row r="16" spans="2:13" ht="22.5" customHeight="1" x14ac:dyDescent="0.45">
      <c r="B16" s="103"/>
      <c r="C16" s="437" t="s">
        <v>354</v>
      </c>
      <c r="D16" s="437"/>
      <c r="E16" s="437"/>
      <c r="F16" s="437"/>
      <c r="G16" s="437"/>
      <c r="H16" s="437"/>
      <c r="I16" s="437"/>
    </row>
    <row r="17" spans="1:10" ht="16.5" customHeight="1" thickBot="1" x14ac:dyDescent="0.5">
      <c r="B17" s="103"/>
      <c r="J17" s="105" t="s">
        <v>48</v>
      </c>
    </row>
    <row r="18" spans="1:10" ht="20" customHeight="1" thickTop="1" x14ac:dyDescent="0.45">
      <c r="B18" s="103"/>
      <c r="C18" s="330" t="s">
        <v>355</v>
      </c>
      <c r="D18" s="136"/>
      <c r="E18" s="45" t="s">
        <v>49</v>
      </c>
      <c r="J18" s="429" t="str">
        <f>IF(SUM(D18:D19)&gt;'Input-SystemDetails'!D31, "Total electricity offset by system greater than expected annual production in System Details input tab. ","")</f>
        <v/>
      </c>
    </row>
    <row r="19" spans="1:10" ht="20" customHeight="1" x14ac:dyDescent="0.45">
      <c r="B19" s="103"/>
      <c r="C19" s="330" t="s">
        <v>356</v>
      </c>
      <c r="D19" s="137"/>
      <c r="E19" s="45" t="s">
        <v>49</v>
      </c>
      <c r="J19" s="430"/>
    </row>
    <row r="20" spans="1:10" x14ac:dyDescent="0.35">
      <c r="C20" s="330"/>
      <c r="D20" s="110"/>
      <c r="E20" s="110"/>
      <c r="J20" s="475"/>
    </row>
    <row r="21" spans="1:10" ht="20" customHeight="1" x14ac:dyDescent="0.35">
      <c r="A21" s="33"/>
      <c r="B21" s="33"/>
      <c r="C21" s="330" t="s">
        <v>421</v>
      </c>
      <c r="D21" s="264"/>
      <c r="E21" s="45"/>
      <c r="J21" s="471" t="str">
        <f>IF(D21="","",IF(OR(AND(D21=0,D18&gt;0),AND(D18=0,D21&gt;0)),"Missing owner cost or consumption savings. ",""))&amp;IF(D22="","",IF(OR(AND(D19=0,D22&gt;0),AND(D22=0,D19&gt;0)),"Missing tenant cost or consumption savings. ",""))</f>
        <v/>
      </c>
    </row>
    <row r="22" spans="1:10" ht="20" customHeight="1" x14ac:dyDescent="0.35">
      <c r="A22" s="33"/>
      <c r="B22" s="33"/>
      <c r="C22" s="330" t="s">
        <v>422</v>
      </c>
      <c r="D22" s="262"/>
      <c r="E22" s="45"/>
      <c r="J22" s="471"/>
    </row>
    <row r="23" spans="1:10" x14ac:dyDescent="0.35">
      <c r="C23" s="330"/>
      <c r="J23" s="471"/>
    </row>
    <row r="24" spans="1:10" ht="36" x14ac:dyDescent="0.35">
      <c r="C24" s="330" t="s">
        <v>353</v>
      </c>
      <c r="D24" s="104"/>
      <c r="J24" s="134" t="str">
        <f>IF(D25&gt;0, IF(D24="Yes","", "Billback percentage entered when billback was not indicated. "),"")</f>
        <v/>
      </c>
    </row>
    <row r="25" spans="1:10" ht="24" x14ac:dyDescent="0.35">
      <c r="C25" s="330" t="s">
        <v>352</v>
      </c>
      <c r="D25" s="263"/>
    </row>
    <row r="26" spans="1:10" x14ac:dyDescent="0.35">
      <c r="D26" s="110"/>
    </row>
    <row r="27" spans="1:10" ht="20" customHeight="1" x14ac:dyDescent="0.35">
      <c r="C27" s="330" t="s">
        <v>423</v>
      </c>
      <c r="D27" s="266">
        <f>IF(D24="yes",D21*(1-D25),D21)</f>
        <v>0</v>
      </c>
    </row>
    <row r="28" spans="1:10" ht="20" customHeight="1" x14ac:dyDescent="0.35">
      <c r="C28" s="330" t="s">
        <v>424</v>
      </c>
      <c r="D28" s="265">
        <f>D22+IF(D24="yes",D21*D25,0)</f>
        <v>0</v>
      </c>
    </row>
    <row r="29" spans="1:10" ht="20" customHeight="1" x14ac:dyDescent="0.35"/>
    <row r="30" spans="1:10" ht="22.5" customHeight="1" thickBot="1" x14ac:dyDescent="0.5">
      <c r="B30" s="96" t="s">
        <v>38</v>
      </c>
      <c r="C30" s="329"/>
      <c r="D30" s="12"/>
      <c r="E30" s="12"/>
      <c r="F30" s="12"/>
      <c r="G30" s="12"/>
      <c r="H30" s="12"/>
    </row>
    <row r="31" spans="1:10" ht="22.25" customHeight="1" x14ac:dyDescent="0.35">
      <c r="B31" s="176" t="s">
        <v>201</v>
      </c>
    </row>
    <row r="32" spans="1:10" ht="23" customHeight="1" thickBot="1" x14ac:dyDescent="0.4">
      <c r="D32" s="319" t="s">
        <v>439</v>
      </c>
      <c r="E32" s="319" t="s">
        <v>385</v>
      </c>
      <c r="J32" s="138" t="s">
        <v>48</v>
      </c>
    </row>
    <row r="33" spans="2:10" ht="34.5" customHeight="1" thickTop="1" x14ac:dyDescent="0.35">
      <c r="C33" s="330" t="s">
        <v>436</v>
      </c>
      <c r="D33" s="41"/>
      <c r="E33" s="320"/>
      <c r="J33" s="458" t="str">
        <f>IF(AND('Input-Income'!D35="no",E35&gt;0),"Income entered for grants or subsidies not indicated. ","")&amp;
IF(E35="","",IF(AND('Input-Income'!D35="yes",E35=0),"Zero income entered for grants or subsidies indicated. ",""))&amp;
IF(AND(D33="No",E33&gt;0),"Income entered for RECs indicated as inapplicable. ","")&amp;
IF(COUNTIFS(D37:D42,"No",E37:E42,"&gt;0")&gt;0,"Income entered for tax credits not indicated. ","")&amp;
IF(OR(COUNTIFS(D37:D42,"Yes",E37:E42,0)&gt;0,AND(D40&lt;&gt;"No",D40&lt;&gt;"",E40&lt;&gt;"",E40=0)),"Zero income entered for tax credits indicated. ","")&amp;
IFERROR(IF(E37&gt;INDEX(chart!C25:C41,MATCH(YEAR('DB-Loans'!E2),chart!B25:B41,0))*SUM('Input-UpfrontExpenses'!F8:F14),"Reported ITC income is greater than expected from total system cost in 'Input-Upfront Expenses' tab and ITC step down schedule. ",""),"")&amp;
IFERROR(IF(E38&gt;0.1*SUM('Input-UpfrontExpenses'!F8:F14),"Reported ITC Energy Community Adder income is greater than expected from total system cost in 'Input-Upfront Expenses' tab. ",""),"")&amp;
IFERROR(IF(E39&gt;0.1*SUM('Input-UpfrontExpenses'!F8:F14),"Reported ITC Domestic Content Adder income is greater than expected from total system cost in 'Input-Upfront Expenses' tab. ",""),"")&amp;
IFERROR(IF(E40&gt;INDEX(Dropdowns!Q2:Q5, MATCH(D40, Dropdowns!P2:P5, 0))*SUM('Input-UpfrontExpenses'!F8:F14),"Reported ITC Low Income Communities Adder income is greater than expected from total system cost in 'Input-Upfront Expenses' tab. ",""),"")</f>
        <v/>
      </c>
    </row>
    <row r="34" spans="2:10" ht="10" customHeight="1" x14ac:dyDescent="0.35">
      <c r="C34" s="330"/>
      <c r="J34" s="440"/>
    </row>
    <row r="35" spans="2:10" ht="24" customHeight="1" x14ac:dyDescent="0.35">
      <c r="C35" s="330" t="s">
        <v>437</v>
      </c>
      <c r="D35" s="41"/>
      <c r="E35" s="320"/>
      <c r="J35" s="440"/>
    </row>
    <row r="36" spans="2:10" ht="10.25" customHeight="1" x14ac:dyDescent="0.35">
      <c r="J36" s="440"/>
    </row>
    <row r="37" spans="2:10" ht="23" customHeight="1" x14ac:dyDescent="0.35">
      <c r="C37" s="330" t="s">
        <v>211</v>
      </c>
      <c r="D37" s="104"/>
      <c r="E37" s="321"/>
      <c r="J37" s="440"/>
    </row>
    <row r="38" spans="2:10" ht="23" customHeight="1" x14ac:dyDescent="0.35">
      <c r="C38" s="330" t="s">
        <v>470</v>
      </c>
      <c r="D38" s="353"/>
      <c r="E38" s="380"/>
      <c r="J38" s="440"/>
    </row>
    <row r="39" spans="2:10" ht="23" customHeight="1" x14ac:dyDescent="0.35">
      <c r="C39" s="330" t="s">
        <v>469</v>
      </c>
      <c r="D39" s="353"/>
      <c r="E39" s="380"/>
      <c r="J39" s="440"/>
    </row>
    <row r="40" spans="2:10" ht="23" customHeight="1" x14ac:dyDescent="0.35">
      <c r="C40" s="330" t="s">
        <v>471</v>
      </c>
      <c r="D40" s="115"/>
      <c r="E40" s="380"/>
      <c r="J40" s="440"/>
    </row>
    <row r="41" spans="2:10" ht="23" customHeight="1" x14ac:dyDescent="0.35">
      <c r="C41" s="330" t="s">
        <v>196</v>
      </c>
      <c r="D41" s="106"/>
      <c r="E41" s="322"/>
      <c r="J41" s="440"/>
    </row>
    <row r="42" spans="2:10" ht="23" customHeight="1" x14ac:dyDescent="0.35">
      <c r="C42" s="330" t="s">
        <v>203</v>
      </c>
      <c r="D42" s="108"/>
      <c r="E42" s="262"/>
      <c r="F42" s="253" t="str">
        <f>IF(D42="yes","List other tax credits","")</f>
        <v/>
      </c>
      <c r="G42" s="433"/>
      <c r="H42" s="433"/>
      <c r="J42" s="441"/>
    </row>
    <row r="43" spans="2:10" ht="10.25" customHeight="1" x14ac:dyDescent="0.35">
      <c r="C43" s="10"/>
    </row>
    <row r="44" spans="2:10" ht="23" customHeight="1" x14ac:dyDescent="0.35">
      <c r="C44" s="330" t="s">
        <v>438</v>
      </c>
      <c r="D44" s="41"/>
      <c r="E44" s="320"/>
      <c r="F44" s="253" t="str">
        <f>IF(D44="yes","List other incentives","")</f>
        <v/>
      </c>
      <c r="G44" s="433"/>
      <c r="H44" s="433"/>
    </row>
    <row r="45" spans="2:10" ht="23" customHeight="1" x14ac:dyDescent="0.35">
      <c r="C45" s="10"/>
    </row>
    <row r="46" spans="2:10" ht="19" thickBot="1" x14ac:dyDescent="0.5">
      <c r="B46" s="96" t="s">
        <v>121</v>
      </c>
      <c r="C46" s="329"/>
      <c r="D46" s="12"/>
      <c r="E46" s="12"/>
      <c r="F46" s="12"/>
      <c r="G46" s="12"/>
      <c r="H46" s="12"/>
    </row>
    <row r="47" spans="2:10" ht="21" customHeight="1" x14ac:dyDescent="0.35">
      <c r="B47" s="476" t="s">
        <v>416</v>
      </c>
      <c r="C47" s="476"/>
      <c r="D47" s="476"/>
      <c r="E47" s="476"/>
      <c r="F47" s="476"/>
      <c r="G47" s="476"/>
      <c r="H47" s="476"/>
    </row>
    <row r="48" spans="2:10" s="33" customFormat="1" ht="9.75" customHeight="1" x14ac:dyDescent="0.35">
      <c r="C48" s="331"/>
    </row>
    <row r="49" spans="2:10" ht="25.5" customHeight="1" x14ac:dyDescent="0.35">
      <c r="C49" s="332" t="s">
        <v>415</v>
      </c>
      <c r="D49" s="111"/>
    </row>
    <row r="50" spans="2:10" ht="10.5" customHeight="1" x14ac:dyDescent="0.35">
      <c r="C50" s="10"/>
      <c r="D50" s="356"/>
    </row>
    <row r="51" spans="2:10" ht="23.25" customHeight="1" x14ac:dyDescent="0.35">
      <c r="C51" s="332" t="s">
        <v>345</v>
      </c>
      <c r="D51" s="353"/>
    </row>
    <row r="52" spans="2:10" ht="24.5" thickBot="1" x14ac:dyDescent="0.4">
      <c r="C52" s="330" t="s">
        <v>347</v>
      </c>
      <c r="D52" s="108"/>
      <c r="E52" s="45" t="s">
        <v>58</v>
      </c>
      <c r="J52" s="105" t="s">
        <v>48</v>
      </c>
    </row>
    <row r="53" spans="2:10" ht="10" customHeight="1" thickTop="1" x14ac:dyDescent="0.35">
      <c r="D53" s="177"/>
      <c r="J53" s="458" t="str">
        <f>IF(COUNTIF(D54:D60,"yes")&gt;0, "Further description required in HPB Report and Check Errors tab: "&amp;IF(D54="Yes","Liability for repayment of claimed credits for premature removal of system. ","")&amp;IF(D56="yes","Potential repayment or unrealization of grants or subsidies for unmet conditions. ","")&amp;IF(D58="Yes","Project funded with financing or debt other than borrower/sponsor equity. ","")&amp;IF(D60="Yes","Third party right to lien upon or security interest in facilities.",""),"")</f>
        <v/>
      </c>
    </row>
    <row r="54" spans="2:10" ht="36" customHeight="1" x14ac:dyDescent="0.35">
      <c r="C54" s="330" t="s">
        <v>346</v>
      </c>
      <c r="D54" s="139"/>
      <c r="J54" s="440"/>
    </row>
    <row r="55" spans="2:10" ht="10" customHeight="1" x14ac:dyDescent="0.35">
      <c r="J55" s="440"/>
    </row>
    <row r="56" spans="2:10" ht="24" customHeight="1" x14ac:dyDescent="0.35">
      <c r="C56" s="330" t="s">
        <v>57</v>
      </c>
      <c r="D56" s="41"/>
      <c r="J56" s="440"/>
    </row>
    <row r="57" spans="2:10" ht="10" customHeight="1" x14ac:dyDescent="0.35">
      <c r="C57" s="333"/>
      <c r="F57" s="33"/>
      <c r="J57" s="440"/>
    </row>
    <row r="58" spans="2:10" ht="36" customHeight="1" x14ac:dyDescent="0.35">
      <c r="B58" s="10" t="s">
        <v>323</v>
      </c>
      <c r="C58" s="330" t="s">
        <v>357</v>
      </c>
      <c r="D58" s="41"/>
      <c r="J58" s="440"/>
    </row>
    <row r="59" spans="2:10" ht="10" customHeight="1" x14ac:dyDescent="0.35">
      <c r="C59" s="330"/>
      <c r="D59" s="110"/>
      <c r="E59" s="110"/>
      <c r="J59" s="440"/>
    </row>
    <row r="60" spans="2:10" ht="24" customHeight="1" x14ac:dyDescent="0.35">
      <c r="C60" s="330" t="s">
        <v>60</v>
      </c>
      <c r="D60" s="41"/>
      <c r="J60" s="441"/>
    </row>
  </sheetData>
  <sheetProtection algorithmName="SHA-512" hashValue="FkkHXK07P6WNc+4DRYoHyTAi5CnGleNHJHoWXZq8xWZyA9uq4vEIieSpkP0AxILHxk7tPk0FKkoKhFdTfa2U/A==" saltValue="jjsP6gLOvBUISF8q0AfX3Q==" spinCount="100000" sheet="1" objects="1" scenarios="1"/>
  <mergeCells count="10">
    <mergeCell ref="J21:J23"/>
    <mergeCell ref="J53:J60"/>
    <mergeCell ref="D12:G12"/>
    <mergeCell ref="C16:I16"/>
    <mergeCell ref="J18:J20"/>
    <mergeCell ref="G42:H42"/>
    <mergeCell ref="D14:G14"/>
    <mergeCell ref="J33:J42"/>
    <mergeCell ref="B47:H47"/>
    <mergeCell ref="G44:H44"/>
  </mergeCells>
  <conditionalFormatting sqref="D8 D12 D37:D42">
    <cfRule type="expression" dxfId="36" priority="26">
      <formula>D8=""</formula>
    </cfRule>
  </conditionalFormatting>
  <conditionalFormatting sqref="D10">
    <cfRule type="expression" dxfId="35" priority="25">
      <formula>AND(D10="",D8="Yes")</formula>
    </cfRule>
  </conditionalFormatting>
  <conditionalFormatting sqref="D14">
    <cfRule type="expression" dxfId="34" priority="6">
      <formula>D14=""</formula>
    </cfRule>
  </conditionalFormatting>
  <conditionalFormatting sqref="D18:D19">
    <cfRule type="expression" dxfId="33" priority="24">
      <formula>D18=""</formula>
    </cfRule>
  </conditionalFormatting>
  <conditionalFormatting sqref="D21">
    <cfRule type="expression" dxfId="32" priority="20">
      <formula>AND(D21="",$D$18&lt;&gt;"")</formula>
    </cfRule>
  </conditionalFormatting>
  <conditionalFormatting sqref="D22">
    <cfRule type="expression" dxfId="31" priority="23">
      <formula>AND(D22="",$D$19&gt;0)</formula>
    </cfRule>
  </conditionalFormatting>
  <conditionalFormatting sqref="D24">
    <cfRule type="expression" dxfId="30" priority="22">
      <formula>D24=""</formula>
    </cfRule>
  </conditionalFormatting>
  <conditionalFormatting sqref="D25">
    <cfRule type="expression" dxfId="29" priority="21">
      <formula>AND(D25="", $D$24="yes")</formula>
    </cfRule>
  </conditionalFormatting>
  <conditionalFormatting sqref="D33">
    <cfRule type="expression" dxfId="28" priority="17">
      <formula>D33=""</formula>
    </cfRule>
  </conditionalFormatting>
  <conditionalFormatting sqref="D35">
    <cfRule type="expression" dxfId="27" priority="16">
      <formula>D35=""</formula>
    </cfRule>
  </conditionalFormatting>
  <conditionalFormatting sqref="D44">
    <cfRule type="expression" dxfId="26" priority="5">
      <formula>D44=""</formula>
    </cfRule>
  </conditionalFormatting>
  <conditionalFormatting sqref="D49">
    <cfRule type="expression" dxfId="25" priority="8">
      <formula>D49=""</formula>
    </cfRule>
  </conditionalFormatting>
  <conditionalFormatting sqref="D51:D52">
    <cfRule type="expression" dxfId="24" priority="12">
      <formula>D51=""</formula>
    </cfRule>
  </conditionalFormatting>
  <conditionalFormatting sqref="D54">
    <cfRule type="expression" dxfId="23" priority="11">
      <formula>D54=""</formula>
    </cfRule>
  </conditionalFormatting>
  <conditionalFormatting sqref="D56">
    <cfRule type="expression" dxfId="22" priority="13">
      <formula>D56=""</formula>
    </cfRule>
  </conditionalFormatting>
  <conditionalFormatting sqref="D58">
    <cfRule type="expression" dxfId="21" priority="10">
      <formula>D58=""</formula>
    </cfRule>
  </conditionalFormatting>
  <conditionalFormatting sqref="D60">
    <cfRule type="expression" dxfId="20" priority="9">
      <formula>D60=""</formula>
    </cfRule>
  </conditionalFormatting>
  <conditionalFormatting sqref="E33 E35 E37:E42">
    <cfRule type="expression" dxfId="19" priority="1">
      <formula>AND(E33="",D33="Yes")</formula>
    </cfRule>
  </conditionalFormatting>
  <conditionalFormatting sqref="E40">
    <cfRule type="expression" dxfId="18" priority="7">
      <formula>AND(E40="",D40&lt;&gt;"", D40&lt;&gt;"No")</formula>
    </cfRule>
  </conditionalFormatting>
  <conditionalFormatting sqref="E44">
    <cfRule type="expression" dxfId="17" priority="4">
      <formula>AND(E44="",D44="Yes")</formula>
    </cfRule>
  </conditionalFormatting>
  <conditionalFormatting sqref="G42:H42">
    <cfRule type="expression" dxfId="16" priority="99">
      <formula>$D42&lt;&gt;"yes"</formula>
    </cfRule>
    <cfRule type="expression" dxfId="15" priority="100">
      <formula>AND(G42="",D42="yes")</formula>
    </cfRule>
  </conditionalFormatting>
  <conditionalFormatting sqref="G44:H44">
    <cfRule type="expression" dxfId="14" priority="2">
      <formula>$D44&lt;&gt;"yes"</formula>
    </cfRule>
    <cfRule type="expression" dxfId="13" priority="3">
      <formula>AND(G44="",D44="yes")</formula>
    </cfRule>
  </conditionalFormatting>
  <dataValidations disablePrompts="1" count="3">
    <dataValidation type="decimal" operator="greaterThanOrEqual" allowBlank="1" showInputMessage="1" showErrorMessage="1" sqref="D18:D19 D21" xr:uid="{BBAE8E53-8A34-465A-856D-C0AE715148F7}">
      <formula1>0</formula1>
    </dataValidation>
    <dataValidation type="decimal" allowBlank="1" showInputMessage="1" showErrorMessage="1" sqref="D25" xr:uid="{6E1334A7-D12A-4959-B9A1-536E33BEE15C}">
      <formula1>0</formula1>
      <formula2>1</formula2>
    </dataValidation>
    <dataValidation type="whole" operator="greaterThanOrEqual" allowBlank="1" showInputMessage="1" showErrorMessage="1" sqref="D52" xr:uid="{00000000-0002-0000-0600-000000000000}">
      <formula1>0</formula1>
    </dataValidation>
  </dataValidations>
  <pageMargins left="0.7" right="0.7" top="0.75" bottom="0.75" header="0.3" footer="0.3"/>
  <pageSetup paperSize="5" scale="84" orientation="portrait" r:id="rId1"/>
  <headerFooter>
    <oddFooter>&amp;L&amp;"Source Sans Pro,Regular"&amp;9 © 2023 Fannie Mae.Trademarks of Fannie Mae. &amp;C&amp;"Source Sans Pro,Regular"&amp;9&amp;A&amp;R&amp;"Source Sans Pro,Regular"&amp;9 Form 4099.I -  October 2023 Solar Rewards Intake Form</oddFooter>
  </headerFooter>
  <rowBreaks count="1" manualBreakCount="1">
    <brk id="5" max="9" man="1"/>
  </rowBreaks>
  <legacy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B9A1803E-482A-4AFA-B625-BB8FFB6A5BE3}">
          <x14:formula1>
            <xm:f>Dropdowns!$H$2:$H$5</xm:f>
          </x14:formula1>
          <xm:sqref>D10</xm:sqref>
        </x14:dataValidation>
        <x14:dataValidation type="list" allowBlank="1" showInputMessage="1" showErrorMessage="1" xr:uid="{B04D7664-FE1E-40FB-9E63-32E624C535C5}">
          <x14:formula1>
            <xm:f>Dropdowns!$D$2:$D$3</xm:f>
          </x14:formula1>
          <xm:sqref>D8 D24 D33 D35 D60 D56 D58 D44 D37:D39 D41:D42</xm:sqref>
        </x14:dataValidation>
        <x14:dataValidation type="list" allowBlank="1" showInputMessage="1" showErrorMessage="1" xr:uid="{00000000-0002-0000-0600-000004000000}">
          <x14:formula1>
            <xm:f>Dropdowns!$D$2:$D$4</xm:f>
          </x14:formula1>
          <xm:sqref>D54</xm:sqref>
        </x14:dataValidation>
        <x14:dataValidation type="list" allowBlank="1" showInputMessage="1" showErrorMessage="1" xr:uid="{00000000-0002-0000-0600-000003000000}">
          <x14:formula1>
            <xm:f>Dropdowns!$F$2:$F$4</xm:f>
          </x14:formula1>
          <xm:sqref>D51</xm:sqref>
        </x14:dataValidation>
        <x14:dataValidation type="list" allowBlank="1" showInputMessage="1" showErrorMessage="1" xr:uid="{00000000-0002-0000-0600-000002000000}">
          <x14:formula1>
            <xm:f>Dropdowns!$E$2:$E$5</xm:f>
          </x14:formula1>
          <xm:sqref>D49</xm:sqref>
        </x14:dataValidation>
        <x14:dataValidation type="list" allowBlank="1" showInputMessage="1" showErrorMessage="1" xr:uid="{94F47861-E801-BE4F-A7B1-98D55C27F3E5}">
          <x14:formula1>
            <xm:f>Dropdowns!$P$2:$P$5</xm:f>
          </x14:formula1>
          <xm:sqref>D40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autoPageBreaks="0"/>
  </sheetPr>
  <dimension ref="B1:S64"/>
  <sheetViews>
    <sheetView showGridLines="0" zoomScaleNormal="100" workbookViewId="0"/>
  </sheetViews>
  <sheetFormatPr defaultColWidth="8.81640625" defaultRowHeight="14.5" x14ac:dyDescent="0.35"/>
  <cols>
    <col min="1" max="1" width="2.453125" style="10" customWidth="1"/>
    <col min="2" max="2" width="3.81640625" style="10" customWidth="1"/>
    <col min="3" max="3" width="4.453125" style="10" customWidth="1"/>
    <col min="4" max="4" width="42.453125" style="10" customWidth="1"/>
    <col min="5" max="5" width="15.36328125" style="10" customWidth="1"/>
    <col min="6" max="6" width="10.81640625" style="10" customWidth="1"/>
    <col min="7" max="17" width="11.453125" style="10" bestFit="1" customWidth="1"/>
    <col min="18" max="18" width="4" style="10" customWidth="1"/>
    <col min="19" max="19" width="42.453125" style="10" customWidth="1"/>
    <col min="20" max="16384" width="8.81640625" style="10"/>
  </cols>
  <sheetData>
    <row r="1" spans="2:19" ht="23.25" customHeight="1" x14ac:dyDescent="0.35">
      <c r="B1" s="8"/>
    </row>
    <row r="3" spans="2:19" ht="26" x14ac:dyDescent="0.6">
      <c r="B3" s="27" t="s">
        <v>426</v>
      </c>
      <c r="G3" s="9"/>
    </row>
    <row r="4" spans="2:19" ht="16.5" customHeight="1" x14ac:dyDescent="0.35">
      <c r="B4" s="28" t="s">
        <v>389</v>
      </c>
      <c r="G4" s="9"/>
    </row>
    <row r="5" spans="2:19" ht="16.5" customHeight="1" x14ac:dyDescent="0.35">
      <c r="B5" s="28"/>
      <c r="G5" s="9"/>
    </row>
    <row r="6" spans="2:19" ht="23.25" customHeight="1" thickBot="1" x14ac:dyDescent="0.5">
      <c r="B6" s="96" t="s">
        <v>111</v>
      </c>
      <c r="C6" s="12"/>
      <c r="D6" s="12"/>
      <c r="E6" s="12"/>
      <c r="F6" s="12"/>
      <c r="G6" s="12"/>
      <c r="H6" s="12"/>
      <c r="I6" s="12"/>
      <c r="J6" s="12"/>
      <c r="K6" s="12"/>
      <c r="L6" s="12"/>
      <c r="M6" s="12"/>
      <c r="N6" s="12"/>
      <c r="O6" s="12"/>
      <c r="P6" s="12"/>
      <c r="Q6" s="12"/>
    </row>
    <row r="7" spans="2:19" ht="29.25" customHeight="1" x14ac:dyDescent="0.35">
      <c r="B7" s="484" t="s">
        <v>419</v>
      </c>
      <c r="C7" s="484"/>
      <c r="D7" s="484"/>
      <c r="E7" s="484"/>
      <c r="F7" s="484"/>
      <c r="G7" s="484"/>
      <c r="H7" s="484"/>
      <c r="I7" s="484"/>
      <c r="J7" s="484"/>
      <c r="K7" s="484"/>
      <c r="L7" s="484"/>
      <c r="M7" s="484"/>
      <c r="N7" s="484"/>
      <c r="O7" s="484"/>
      <c r="P7" s="484"/>
      <c r="Q7" s="484"/>
    </row>
    <row r="8" spans="2:19" ht="15.75" customHeight="1" x14ac:dyDescent="0.35"/>
    <row r="9" spans="2:19" ht="36.5" thickBot="1" x14ac:dyDescent="0.4">
      <c r="C9" s="184" t="s">
        <v>173</v>
      </c>
      <c r="D9" s="185"/>
      <c r="E9" s="120" t="s">
        <v>152</v>
      </c>
      <c r="F9" s="186" t="s">
        <v>67</v>
      </c>
      <c r="G9" s="187" t="s">
        <v>68</v>
      </c>
      <c r="H9" s="187" t="s">
        <v>69</v>
      </c>
      <c r="I9" s="187" t="s">
        <v>70</v>
      </c>
      <c r="J9" s="187" t="s">
        <v>71</v>
      </c>
      <c r="K9" s="187" t="s">
        <v>72</v>
      </c>
      <c r="L9" s="187" t="s">
        <v>73</v>
      </c>
      <c r="M9" s="187" t="s">
        <v>74</v>
      </c>
      <c r="N9" s="187" t="s">
        <v>75</v>
      </c>
      <c r="O9" s="187" t="s">
        <v>76</v>
      </c>
      <c r="P9" s="187" t="s">
        <v>77</v>
      </c>
      <c r="Q9" s="187" t="s">
        <v>78</v>
      </c>
      <c r="R9" s="188"/>
      <c r="S9" s="105" t="s">
        <v>48</v>
      </c>
    </row>
    <row r="10" spans="2:19" ht="15.75" customHeight="1" thickTop="1" thickBot="1" x14ac:dyDescent="0.4">
      <c r="C10" s="189" t="s">
        <v>319</v>
      </c>
      <c r="D10" s="190"/>
      <c r="E10" s="191"/>
      <c r="F10" s="192"/>
      <c r="G10" s="193"/>
      <c r="H10" s="193"/>
      <c r="I10" s="193"/>
      <c r="J10" s="193"/>
      <c r="K10" s="193"/>
      <c r="L10" s="193"/>
      <c r="M10" s="193"/>
      <c r="N10" s="193"/>
      <c r="O10" s="193"/>
      <c r="P10" s="193"/>
      <c r="Q10" s="193"/>
      <c r="R10" s="188"/>
      <c r="S10" s="481" t="str">
        <f>IF('Input-ProForma'!E11="","",IF('Input-ProForma'!E11=0,"No annual degradation/increase factored into energy savings. ",""))</f>
        <v/>
      </c>
    </row>
    <row r="11" spans="2:19" ht="15" customHeight="1" thickTop="1" thickBot="1" x14ac:dyDescent="0.4">
      <c r="C11" s="479" t="s">
        <v>92</v>
      </c>
      <c r="D11" s="480"/>
      <c r="E11" s="194"/>
      <c r="F11" s="359">
        <f>'Input-Income'!D27</f>
        <v>0</v>
      </c>
      <c r="G11" s="195">
        <f>IFERROR(F11*(1+$E11),"")</f>
        <v>0</v>
      </c>
      <c r="H11" s="195">
        <f t="shared" ref="H11:P11" si="0">IFERROR(G11*(1+$E11),"")</f>
        <v>0</v>
      </c>
      <c r="I11" s="195">
        <f t="shared" si="0"/>
        <v>0</v>
      </c>
      <c r="J11" s="195">
        <f t="shared" si="0"/>
        <v>0</v>
      </c>
      <c r="K11" s="195">
        <f t="shared" si="0"/>
        <v>0</v>
      </c>
      <c r="L11" s="195">
        <f t="shared" si="0"/>
        <v>0</v>
      </c>
      <c r="M11" s="195">
        <f t="shared" si="0"/>
        <v>0</v>
      </c>
      <c r="N11" s="195">
        <f t="shared" si="0"/>
        <v>0</v>
      </c>
      <c r="O11" s="195">
        <f t="shared" si="0"/>
        <v>0</v>
      </c>
      <c r="P11" s="195">
        <f t="shared" si="0"/>
        <v>0</v>
      </c>
      <c r="Q11" s="195">
        <f>IFERROR(P11*(1+$E11),"")</f>
        <v>0</v>
      </c>
      <c r="R11" s="188"/>
      <c r="S11" s="481"/>
    </row>
    <row r="12" spans="2:19" ht="15" customHeight="1" thickTop="1" thickBot="1" x14ac:dyDescent="0.4">
      <c r="C12" s="180" t="s">
        <v>386</v>
      </c>
      <c r="D12" s="181"/>
      <c r="E12" s="259"/>
      <c r="F12" s="323">
        <f>'Input-Income'!E35</f>
        <v>0</v>
      </c>
      <c r="G12" s="203" t="s">
        <v>115</v>
      </c>
      <c r="H12" s="203" t="s">
        <v>115</v>
      </c>
      <c r="I12" s="203" t="s">
        <v>115</v>
      </c>
      <c r="J12" s="203" t="s">
        <v>115</v>
      </c>
      <c r="K12" s="203" t="s">
        <v>115</v>
      </c>
      <c r="L12" s="203" t="s">
        <v>115</v>
      </c>
      <c r="M12" s="203" t="s">
        <v>115</v>
      </c>
      <c r="N12" s="203" t="s">
        <v>115</v>
      </c>
      <c r="O12" s="203" t="s">
        <v>115</v>
      </c>
      <c r="P12" s="203" t="s">
        <v>115</v>
      </c>
      <c r="Q12" s="203" t="s">
        <v>115</v>
      </c>
      <c r="R12" s="188"/>
      <c r="S12" s="481"/>
    </row>
    <row r="13" spans="2:19" ht="15" customHeight="1" thickTop="1" thickBot="1" x14ac:dyDescent="0.4">
      <c r="C13" s="270" t="s">
        <v>202</v>
      </c>
      <c r="D13" s="267"/>
      <c r="E13" s="260"/>
      <c r="F13" s="324">
        <f>'Input-Income'!E33</f>
        <v>0</v>
      </c>
      <c r="G13" s="242"/>
      <c r="H13" s="242"/>
      <c r="I13" s="242"/>
      <c r="J13" s="242"/>
      <c r="K13" s="242"/>
      <c r="L13" s="242"/>
      <c r="M13" s="242"/>
      <c r="N13" s="242"/>
      <c r="O13" s="242"/>
      <c r="P13" s="242"/>
      <c r="Q13" s="242"/>
      <c r="R13" s="188"/>
      <c r="S13" s="481"/>
    </row>
    <row r="14" spans="2:19" ht="15" customHeight="1" thickTop="1" thickBot="1" x14ac:dyDescent="0.4">
      <c r="C14" s="180" t="s">
        <v>153</v>
      </c>
      <c r="D14" s="181"/>
      <c r="E14" s="260"/>
      <c r="F14" s="325"/>
      <c r="G14" s="196"/>
      <c r="H14" s="196"/>
      <c r="I14" s="196"/>
      <c r="J14" s="196"/>
      <c r="K14" s="196"/>
      <c r="L14" s="196"/>
      <c r="M14" s="196"/>
      <c r="N14" s="196"/>
      <c r="O14" s="196"/>
      <c r="P14" s="196"/>
      <c r="Q14" s="196"/>
      <c r="R14" s="188"/>
      <c r="S14" s="481"/>
    </row>
    <row r="15" spans="2:19" ht="15" customHeight="1" thickTop="1" thickBot="1" x14ac:dyDescent="0.4">
      <c r="C15" s="182">
        <f>'Input-Income'!D37</f>
        <v>0</v>
      </c>
      <c r="D15" s="181" t="s">
        <v>211</v>
      </c>
      <c r="E15" s="259"/>
      <c r="F15" s="323">
        <f>'Input-Income'!E37</f>
        <v>0</v>
      </c>
      <c r="G15" s="242"/>
      <c r="H15" s="242"/>
      <c r="I15" s="242"/>
      <c r="J15" s="242"/>
      <c r="K15" s="242"/>
      <c r="L15" s="242"/>
      <c r="M15" s="242"/>
      <c r="N15" s="242"/>
      <c r="O15" s="242"/>
      <c r="P15" s="242"/>
      <c r="Q15" s="242"/>
      <c r="R15" s="188"/>
      <c r="S15" s="481"/>
    </row>
    <row r="16" spans="2:19" ht="15" customHeight="1" thickTop="1" thickBot="1" x14ac:dyDescent="0.4">
      <c r="C16" s="182"/>
      <c r="D16" s="181" t="s">
        <v>470</v>
      </c>
      <c r="E16" s="260"/>
      <c r="F16" s="323">
        <f>'Input-Income'!E38</f>
        <v>0</v>
      </c>
      <c r="G16" s="242"/>
      <c r="H16" s="242"/>
      <c r="I16" s="242"/>
      <c r="J16" s="242"/>
      <c r="K16" s="242"/>
      <c r="L16" s="242"/>
      <c r="M16" s="242"/>
      <c r="N16" s="242"/>
      <c r="O16" s="242"/>
      <c r="P16" s="242"/>
      <c r="Q16" s="242"/>
      <c r="R16" s="188"/>
      <c r="S16" s="481"/>
    </row>
    <row r="17" spans="3:19" ht="15" customHeight="1" thickTop="1" thickBot="1" x14ac:dyDescent="0.4">
      <c r="C17" s="182"/>
      <c r="D17" s="181" t="s">
        <v>469</v>
      </c>
      <c r="E17" s="260"/>
      <c r="F17" s="323">
        <f>'Input-Income'!E39</f>
        <v>0</v>
      </c>
      <c r="G17" s="242"/>
      <c r="H17" s="242"/>
      <c r="I17" s="242"/>
      <c r="J17" s="242"/>
      <c r="K17" s="242"/>
      <c r="L17" s="242"/>
      <c r="M17" s="242"/>
      <c r="N17" s="242"/>
      <c r="O17" s="242"/>
      <c r="P17" s="242"/>
      <c r="Q17" s="242"/>
      <c r="R17" s="188"/>
      <c r="S17" s="481"/>
    </row>
    <row r="18" spans="3:19" ht="15" customHeight="1" thickTop="1" thickBot="1" x14ac:dyDescent="0.4">
      <c r="C18" s="182"/>
      <c r="D18" s="181" t="s">
        <v>471</v>
      </c>
      <c r="E18" s="260"/>
      <c r="F18" s="323">
        <f>'Input-Income'!E40</f>
        <v>0</v>
      </c>
      <c r="G18" s="242"/>
      <c r="H18" s="242"/>
      <c r="I18" s="242"/>
      <c r="J18" s="242"/>
      <c r="K18" s="242"/>
      <c r="L18" s="242"/>
      <c r="M18" s="242"/>
      <c r="N18" s="242"/>
      <c r="O18" s="242"/>
      <c r="P18" s="242"/>
      <c r="Q18" s="242"/>
      <c r="R18" s="188"/>
      <c r="S18" s="481"/>
    </row>
    <row r="19" spans="3:19" ht="15" customHeight="1" thickTop="1" thickBot="1" x14ac:dyDescent="0.4">
      <c r="C19" s="182">
        <f>'Input-Income'!D41</f>
        <v>0</v>
      </c>
      <c r="D19" s="181" t="s">
        <v>196</v>
      </c>
      <c r="E19" s="260"/>
      <c r="F19" s="323">
        <f>'Input-Income'!E41</f>
        <v>0</v>
      </c>
      <c r="G19" s="242"/>
      <c r="H19" s="242"/>
      <c r="I19" s="242"/>
      <c r="J19" s="242"/>
      <c r="K19" s="242"/>
      <c r="L19" s="203" t="s">
        <v>115</v>
      </c>
      <c r="M19" s="203" t="s">
        <v>115</v>
      </c>
      <c r="N19" s="203" t="s">
        <v>115</v>
      </c>
      <c r="O19" s="203" t="s">
        <v>115</v>
      </c>
      <c r="P19" s="203" t="s">
        <v>115</v>
      </c>
      <c r="Q19" s="203" t="s">
        <v>115</v>
      </c>
      <c r="R19" s="188"/>
      <c r="S19" s="481"/>
    </row>
    <row r="20" spans="3:19" ht="15" customHeight="1" thickTop="1" thickBot="1" x14ac:dyDescent="0.4">
      <c r="C20" s="182">
        <f>'Input-Income'!D42</f>
        <v>0</v>
      </c>
      <c r="D20" s="181" t="s">
        <v>203</v>
      </c>
      <c r="E20" s="259"/>
      <c r="F20" s="205">
        <f>'Input-Income'!E42</f>
        <v>0</v>
      </c>
      <c r="G20" s="242"/>
      <c r="H20" s="242"/>
      <c r="I20" s="242"/>
      <c r="J20" s="242"/>
      <c r="K20" s="242"/>
      <c r="L20" s="242"/>
      <c r="M20" s="242"/>
      <c r="N20" s="242"/>
      <c r="O20" s="242"/>
      <c r="P20" s="242"/>
      <c r="Q20" s="242"/>
      <c r="R20" s="188"/>
      <c r="S20" s="481"/>
    </row>
    <row r="21" spans="3:19" ht="15" customHeight="1" thickTop="1" thickBot="1" x14ac:dyDescent="0.4">
      <c r="C21" s="375" t="s">
        <v>440</v>
      </c>
      <c r="D21" s="198"/>
      <c r="E21" s="261"/>
      <c r="F21" s="210">
        <f>'Input-Income'!E44</f>
        <v>0</v>
      </c>
      <c r="G21" s="256"/>
      <c r="H21" s="381"/>
      <c r="I21" s="381"/>
      <c r="J21" s="381"/>
      <c r="K21" s="381"/>
      <c r="L21" s="381"/>
      <c r="M21" s="381"/>
      <c r="N21" s="381"/>
      <c r="O21" s="381"/>
      <c r="P21" s="381"/>
      <c r="Q21" s="382"/>
      <c r="R21" s="188"/>
      <c r="S21" s="482"/>
    </row>
    <row r="22" spans="3:19" ht="15.75" customHeight="1" thickTop="1" thickBot="1" x14ac:dyDescent="0.4">
      <c r="C22" s="197" t="s">
        <v>320</v>
      </c>
      <c r="D22" s="198"/>
      <c r="E22" s="244"/>
      <c r="F22" s="243"/>
      <c r="G22" s="199"/>
      <c r="H22" s="199"/>
      <c r="I22" s="199"/>
      <c r="J22" s="199"/>
      <c r="K22" s="199"/>
      <c r="L22" s="199"/>
      <c r="M22" s="199"/>
      <c r="N22" s="199"/>
      <c r="O22" s="199"/>
      <c r="P22" s="199"/>
      <c r="Q22" s="200"/>
      <c r="R22" s="188"/>
      <c r="S22" s="483"/>
    </row>
    <row r="23" spans="3:19" ht="15" customHeight="1" thickTop="1" x14ac:dyDescent="0.35">
      <c r="C23" s="178" t="s">
        <v>108</v>
      </c>
      <c r="D23" s="179"/>
      <c r="E23" s="201"/>
      <c r="F23" s="202">
        <f>-ABS(SUM('Input-UpfrontExpenses'!F8:F14))</f>
        <v>0</v>
      </c>
      <c r="G23" s="203" t="s">
        <v>115</v>
      </c>
      <c r="H23" s="203" t="s">
        <v>115</v>
      </c>
      <c r="I23" s="203" t="s">
        <v>115</v>
      </c>
      <c r="J23" s="203" t="s">
        <v>115</v>
      </c>
      <c r="K23" s="203" t="s">
        <v>115</v>
      </c>
      <c r="L23" s="203" t="s">
        <v>115</v>
      </c>
      <c r="M23" s="203" t="s">
        <v>115</v>
      </c>
      <c r="N23" s="203" t="s">
        <v>115</v>
      </c>
      <c r="O23" s="203" t="s">
        <v>115</v>
      </c>
      <c r="P23" s="203" t="s">
        <v>115</v>
      </c>
      <c r="Q23" s="203" t="s">
        <v>115</v>
      </c>
      <c r="R23" s="188"/>
      <c r="S23" s="471" t="str">
        <f>IF(COUNTIF(E26:E28,"")&gt;0,"",IF(COUNTIF(E26:E28,0)&gt;0,"Annual cost increase not factored into one or more lifetime costs. ",""))</f>
        <v/>
      </c>
    </row>
    <row r="24" spans="3:19" ht="15" customHeight="1" x14ac:dyDescent="0.35">
      <c r="C24" s="180" t="s">
        <v>148</v>
      </c>
      <c r="D24" s="179"/>
      <c r="E24" s="201"/>
      <c r="F24" s="202">
        <f>-ABS(SUM('Input-UpfrontExpenses'!F16:F22))</f>
        <v>0</v>
      </c>
      <c r="G24" s="203" t="s">
        <v>115</v>
      </c>
      <c r="H24" s="203" t="s">
        <v>115</v>
      </c>
      <c r="I24" s="203" t="s">
        <v>115</v>
      </c>
      <c r="J24" s="203" t="s">
        <v>115</v>
      </c>
      <c r="K24" s="203" t="s">
        <v>115</v>
      </c>
      <c r="L24" s="203" t="s">
        <v>115</v>
      </c>
      <c r="M24" s="203" t="s">
        <v>115</v>
      </c>
      <c r="N24" s="203" t="s">
        <v>115</v>
      </c>
      <c r="O24" s="203" t="s">
        <v>115</v>
      </c>
      <c r="P24" s="203" t="s">
        <v>115</v>
      </c>
      <c r="Q24" s="203" t="s">
        <v>115</v>
      </c>
      <c r="R24" s="188"/>
      <c r="S24" s="471"/>
    </row>
    <row r="25" spans="3:19" ht="15" customHeight="1" x14ac:dyDescent="0.35">
      <c r="C25" s="180" t="s">
        <v>93</v>
      </c>
      <c r="D25" s="181"/>
      <c r="E25" s="204"/>
      <c r="F25" s="205">
        <f>-ABS(SUM('Input-UpfrontExpenses'!F24:F26))</f>
        <v>0</v>
      </c>
      <c r="G25" s="206" t="s">
        <v>115</v>
      </c>
      <c r="H25" s="206" t="s">
        <v>115</v>
      </c>
      <c r="I25" s="206" t="s">
        <v>115</v>
      </c>
      <c r="J25" s="206" t="s">
        <v>115</v>
      </c>
      <c r="K25" s="206" t="s">
        <v>115</v>
      </c>
      <c r="L25" s="206" t="s">
        <v>115</v>
      </c>
      <c r="M25" s="206" t="s">
        <v>115</v>
      </c>
      <c r="N25" s="206" t="s">
        <v>115</v>
      </c>
      <c r="O25" s="206" t="s">
        <v>115</v>
      </c>
      <c r="P25" s="206" t="s">
        <v>115</v>
      </c>
      <c r="Q25" s="206" t="s">
        <v>115</v>
      </c>
      <c r="R25" s="188"/>
      <c r="S25" s="471"/>
    </row>
    <row r="26" spans="3:19" ht="15" customHeight="1" x14ac:dyDescent="0.35">
      <c r="C26" s="180" t="s">
        <v>94</v>
      </c>
      <c r="D26" s="181"/>
      <c r="E26" s="207"/>
      <c r="F26" s="205">
        <f>-ABS(SUM('Input-UpfrontExpenses'!F28:F29))</f>
        <v>0</v>
      </c>
      <c r="G26" s="208">
        <f t="shared" ref="G26:Q26" si="1">IFERROR(F26*(1+$E26),"")</f>
        <v>0</v>
      </c>
      <c r="H26" s="208">
        <f t="shared" si="1"/>
        <v>0</v>
      </c>
      <c r="I26" s="208">
        <f t="shared" si="1"/>
        <v>0</v>
      </c>
      <c r="J26" s="208">
        <f t="shared" si="1"/>
        <v>0</v>
      </c>
      <c r="K26" s="208">
        <f t="shared" si="1"/>
        <v>0</v>
      </c>
      <c r="L26" s="208">
        <f t="shared" si="1"/>
        <v>0</v>
      </c>
      <c r="M26" s="208">
        <f t="shared" si="1"/>
        <v>0</v>
      </c>
      <c r="N26" s="208">
        <f t="shared" si="1"/>
        <v>0</v>
      </c>
      <c r="O26" s="208">
        <f t="shared" si="1"/>
        <v>0</v>
      </c>
      <c r="P26" s="208">
        <f t="shared" si="1"/>
        <v>0</v>
      </c>
      <c r="Q26" s="208">
        <f t="shared" si="1"/>
        <v>0</v>
      </c>
      <c r="R26" s="188"/>
      <c r="S26" s="471"/>
    </row>
    <row r="27" spans="3:19" ht="15" customHeight="1" x14ac:dyDescent="0.35">
      <c r="C27" s="183" t="s">
        <v>97</v>
      </c>
      <c r="D27" s="181"/>
      <c r="E27" s="207"/>
      <c r="F27" s="205">
        <f>-ABS('Input-UpfrontExpenses'!F31)</f>
        <v>0</v>
      </c>
      <c r="G27" s="208">
        <f t="shared" ref="G27:Q27" si="2">IFERROR(F27*(1+$E27),"")</f>
        <v>0</v>
      </c>
      <c r="H27" s="208">
        <f t="shared" si="2"/>
        <v>0</v>
      </c>
      <c r="I27" s="208">
        <f t="shared" si="2"/>
        <v>0</v>
      </c>
      <c r="J27" s="208">
        <f t="shared" si="2"/>
        <v>0</v>
      </c>
      <c r="K27" s="208">
        <f t="shared" si="2"/>
        <v>0</v>
      </c>
      <c r="L27" s="208">
        <f t="shared" si="2"/>
        <v>0</v>
      </c>
      <c r="M27" s="208">
        <f t="shared" si="2"/>
        <v>0</v>
      </c>
      <c r="N27" s="208">
        <f t="shared" si="2"/>
        <v>0</v>
      </c>
      <c r="O27" s="208">
        <f t="shared" si="2"/>
        <v>0</v>
      </c>
      <c r="P27" s="208">
        <f t="shared" si="2"/>
        <v>0</v>
      </c>
      <c r="Q27" s="208">
        <f t="shared" si="2"/>
        <v>0</v>
      </c>
      <c r="R27" s="188"/>
      <c r="S27" s="471"/>
    </row>
    <row r="28" spans="3:19" ht="15" customHeight="1" x14ac:dyDescent="0.35">
      <c r="C28" s="180" t="s">
        <v>96</v>
      </c>
      <c r="D28" s="181"/>
      <c r="E28" s="207"/>
      <c r="F28" s="205">
        <f>-ABS('Input-UpfrontExpenses'!F33)</f>
        <v>0</v>
      </c>
      <c r="G28" s="208">
        <f t="shared" ref="G28:Q28" si="3">IFERROR(F28*(1+$E28),"")</f>
        <v>0</v>
      </c>
      <c r="H28" s="208">
        <f t="shared" si="3"/>
        <v>0</v>
      </c>
      <c r="I28" s="208">
        <f t="shared" si="3"/>
        <v>0</v>
      </c>
      <c r="J28" s="208">
        <f t="shared" si="3"/>
        <v>0</v>
      </c>
      <c r="K28" s="208">
        <f t="shared" si="3"/>
        <v>0</v>
      </c>
      <c r="L28" s="208">
        <f t="shared" si="3"/>
        <v>0</v>
      </c>
      <c r="M28" s="208">
        <f t="shared" si="3"/>
        <v>0</v>
      </c>
      <c r="N28" s="208">
        <f t="shared" si="3"/>
        <v>0</v>
      </c>
      <c r="O28" s="208">
        <f t="shared" si="3"/>
        <v>0</v>
      </c>
      <c r="P28" s="208">
        <f t="shared" si="3"/>
        <v>0</v>
      </c>
      <c r="Q28" s="208">
        <f t="shared" si="3"/>
        <v>0</v>
      </c>
      <c r="R28" s="188"/>
      <c r="S28" s="471"/>
    </row>
    <row r="29" spans="3:19" ht="15" customHeight="1" x14ac:dyDescent="0.35">
      <c r="C29" s="180" t="s">
        <v>348</v>
      </c>
      <c r="D29" s="181"/>
      <c r="E29" s="204"/>
      <c r="F29" s="205">
        <f>-ABS('Input-UpfrontExpenses'!F34)</f>
        <v>0</v>
      </c>
      <c r="G29" s="367"/>
      <c r="H29" s="367"/>
      <c r="I29" s="367"/>
      <c r="J29" s="367"/>
      <c r="K29" s="367"/>
      <c r="L29" s="367"/>
      <c r="M29" s="367"/>
      <c r="N29" s="367"/>
      <c r="O29" s="367"/>
      <c r="P29" s="367"/>
      <c r="Q29" s="368"/>
      <c r="R29" s="188"/>
      <c r="S29" s="471"/>
    </row>
    <row r="30" spans="3:19" ht="15" customHeight="1" thickBot="1" x14ac:dyDescent="0.4">
      <c r="C30" s="209" t="s">
        <v>425</v>
      </c>
      <c r="D30" s="227"/>
      <c r="E30" s="370"/>
      <c r="F30" s="210">
        <f>-ABS('Input-UpfrontExpenses'!F35)</f>
        <v>0</v>
      </c>
      <c r="G30" s="256"/>
      <c r="H30" s="256"/>
      <c r="I30" s="256"/>
      <c r="J30" s="256"/>
      <c r="K30" s="256"/>
      <c r="L30" s="256"/>
      <c r="M30" s="256"/>
      <c r="N30" s="256"/>
      <c r="O30" s="256"/>
      <c r="P30" s="256"/>
      <c r="Q30" s="369"/>
      <c r="R30" s="188"/>
      <c r="S30" s="432"/>
    </row>
    <row r="31" spans="3:19" s="33" customFormat="1" ht="15.75" customHeight="1" thickTop="1" x14ac:dyDescent="0.35">
      <c r="C31" s="211" t="s">
        <v>98</v>
      </c>
      <c r="D31" s="212"/>
      <c r="E31" s="366" t="s">
        <v>164</v>
      </c>
      <c r="F31" s="213">
        <f>SUM(F11:F21)-ABS(SUM(F23:F30))</f>
        <v>0</v>
      </c>
      <c r="G31" s="214">
        <f>SUM(G11:G21)-ABS(SUM(G23:G30))</f>
        <v>0</v>
      </c>
      <c r="H31" s="214">
        <f t="shared" ref="H31:P31" si="4">SUM(H11:H21)-ABS(SUM(H23:H30))</f>
        <v>0</v>
      </c>
      <c r="I31" s="214">
        <f t="shared" si="4"/>
        <v>0</v>
      </c>
      <c r="J31" s="214">
        <f t="shared" si="4"/>
        <v>0</v>
      </c>
      <c r="K31" s="214">
        <f t="shared" si="4"/>
        <v>0</v>
      </c>
      <c r="L31" s="214">
        <f t="shared" si="4"/>
        <v>0</v>
      </c>
      <c r="M31" s="214">
        <f t="shared" si="4"/>
        <v>0</v>
      </c>
      <c r="N31" s="214">
        <f t="shared" si="4"/>
        <v>0</v>
      </c>
      <c r="O31" s="214">
        <f t="shared" si="4"/>
        <v>0</v>
      </c>
      <c r="P31" s="214">
        <f t="shared" si="4"/>
        <v>0</v>
      </c>
      <c r="Q31" s="214">
        <f>SUM(Q11:Q21)-ABS(SUM(Q23:Q30))</f>
        <v>0</v>
      </c>
      <c r="R31" s="215"/>
      <c r="S31" s="478"/>
    </row>
    <row r="32" spans="3:19" ht="21" customHeight="1" x14ac:dyDescent="0.35">
      <c r="C32" s="216"/>
      <c r="D32" s="217"/>
    </row>
    <row r="33" spans="3:18" ht="42" customHeight="1" thickBot="1" x14ac:dyDescent="0.4">
      <c r="C33" s="184" t="s">
        <v>172</v>
      </c>
      <c r="D33" s="218"/>
      <c r="E33" s="186" t="s">
        <v>79</v>
      </c>
      <c r="F33" s="187" t="s">
        <v>80</v>
      </c>
      <c r="G33" s="187" t="s">
        <v>81</v>
      </c>
      <c r="H33" s="187" t="s">
        <v>82</v>
      </c>
      <c r="I33" s="187" t="s">
        <v>83</v>
      </c>
      <c r="J33" s="187" t="s">
        <v>84</v>
      </c>
      <c r="K33" s="187" t="s">
        <v>85</v>
      </c>
      <c r="L33" s="187" t="s">
        <v>86</v>
      </c>
      <c r="M33" s="187" t="s">
        <v>87</v>
      </c>
      <c r="N33" s="187" t="s">
        <v>88</v>
      </c>
      <c r="O33" s="187" t="s">
        <v>89</v>
      </c>
      <c r="P33" s="187" t="s">
        <v>90</v>
      </c>
      <c r="Q33" s="219" t="s">
        <v>91</v>
      </c>
      <c r="R33" s="188"/>
    </row>
    <row r="34" spans="3:18" ht="15.75" customHeight="1" thickTop="1" thickBot="1" x14ac:dyDescent="0.4">
      <c r="C34" s="220" t="s">
        <v>319</v>
      </c>
      <c r="D34" s="221"/>
      <c r="E34" s="192"/>
      <c r="F34" s="193"/>
      <c r="G34" s="193"/>
      <c r="H34" s="193"/>
      <c r="I34" s="193"/>
      <c r="J34" s="193"/>
      <c r="K34" s="193"/>
      <c r="L34" s="193"/>
      <c r="M34" s="193"/>
      <c r="N34" s="193"/>
      <c r="O34" s="193"/>
      <c r="P34" s="193"/>
      <c r="Q34" s="222"/>
      <c r="R34" s="188"/>
    </row>
    <row r="35" spans="3:18" ht="15" customHeight="1" thickTop="1" x14ac:dyDescent="0.35">
      <c r="C35" s="178" t="s">
        <v>92</v>
      </c>
      <c r="D35" s="223"/>
      <c r="E35" s="224">
        <f>IFERROR(Q11*(1+$E11),"")</f>
        <v>0</v>
      </c>
      <c r="F35" s="225">
        <f t="shared" ref="F35:Q35" si="5">IFERROR(E35*(1+$E11),"")</f>
        <v>0</v>
      </c>
      <c r="G35" s="225">
        <f t="shared" si="5"/>
        <v>0</v>
      </c>
      <c r="H35" s="225">
        <f t="shared" si="5"/>
        <v>0</v>
      </c>
      <c r="I35" s="225">
        <f t="shared" si="5"/>
        <v>0</v>
      </c>
      <c r="J35" s="225">
        <f t="shared" si="5"/>
        <v>0</v>
      </c>
      <c r="K35" s="225">
        <f t="shared" si="5"/>
        <v>0</v>
      </c>
      <c r="L35" s="225">
        <f t="shared" si="5"/>
        <v>0</v>
      </c>
      <c r="M35" s="225">
        <f t="shared" si="5"/>
        <v>0</v>
      </c>
      <c r="N35" s="225">
        <f t="shared" si="5"/>
        <v>0</v>
      </c>
      <c r="O35" s="225">
        <f t="shared" si="5"/>
        <v>0</v>
      </c>
      <c r="P35" s="225">
        <f t="shared" si="5"/>
        <v>0</v>
      </c>
      <c r="Q35" s="225">
        <f t="shared" si="5"/>
        <v>0</v>
      </c>
      <c r="R35" s="188"/>
    </row>
    <row r="36" spans="3:18" ht="15" customHeight="1" thickBot="1" x14ac:dyDescent="0.4">
      <c r="C36" s="270" t="s">
        <v>435</v>
      </c>
      <c r="D36" s="269"/>
      <c r="E36" s="271"/>
      <c r="F36" s="271"/>
      <c r="G36" s="271"/>
      <c r="H36" s="271"/>
      <c r="I36" s="271"/>
      <c r="J36" s="271"/>
      <c r="K36" s="271"/>
      <c r="L36" s="271"/>
      <c r="M36" s="271"/>
      <c r="N36" s="271"/>
      <c r="O36" s="271"/>
      <c r="P36" s="271"/>
      <c r="Q36" s="271"/>
      <c r="R36" s="188"/>
    </row>
    <row r="37" spans="3:18" ht="15.75" customHeight="1" thickTop="1" thickBot="1" x14ac:dyDescent="0.4">
      <c r="C37" s="228" t="s">
        <v>320</v>
      </c>
      <c r="D37" s="229"/>
      <c r="E37" s="230"/>
      <c r="F37" s="231"/>
      <c r="G37" s="231"/>
      <c r="H37" s="231"/>
      <c r="I37" s="231"/>
      <c r="J37" s="231"/>
      <c r="K37" s="231"/>
      <c r="L37" s="231"/>
      <c r="M37" s="231"/>
      <c r="N37" s="231"/>
      <c r="O37" s="231"/>
      <c r="P37" s="231"/>
      <c r="Q37" s="232"/>
      <c r="R37" s="188"/>
    </row>
    <row r="38" spans="3:18" ht="15" customHeight="1" thickTop="1" x14ac:dyDescent="0.35">
      <c r="C38" s="178" t="s">
        <v>94</v>
      </c>
      <c r="D38" s="223"/>
      <c r="E38" s="202">
        <f>IFERROR(Q26*(1+$E26),"")</f>
        <v>0</v>
      </c>
      <c r="F38" s="233">
        <f t="shared" ref="F38:Q38" si="6">IFERROR(E38*(1+$E26),"")</f>
        <v>0</v>
      </c>
      <c r="G38" s="233">
        <f t="shared" si="6"/>
        <v>0</v>
      </c>
      <c r="H38" s="233">
        <f t="shared" si="6"/>
        <v>0</v>
      </c>
      <c r="I38" s="233">
        <f t="shared" si="6"/>
        <v>0</v>
      </c>
      <c r="J38" s="233">
        <f t="shared" si="6"/>
        <v>0</v>
      </c>
      <c r="K38" s="233">
        <f t="shared" si="6"/>
        <v>0</v>
      </c>
      <c r="L38" s="233">
        <f t="shared" si="6"/>
        <v>0</v>
      </c>
      <c r="M38" s="233">
        <f t="shared" si="6"/>
        <v>0</v>
      </c>
      <c r="N38" s="233">
        <f t="shared" si="6"/>
        <v>0</v>
      </c>
      <c r="O38" s="233">
        <f t="shared" si="6"/>
        <v>0</v>
      </c>
      <c r="P38" s="233">
        <f t="shared" si="6"/>
        <v>0</v>
      </c>
      <c r="Q38" s="233">
        <f t="shared" si="6"/>
        <v>0</v>
      </c>
      <c r="R38" s="188"/>
    </row>
    <row r="39" spans="3:18" ht="15" customHeight="1" x14ac:dyDescent="0.35">
      <c r="C39" s="180" t="s">
        <v>97</v>
      </c>
      <c r="D39" s="226"/>
      <c r="E39" s="205">
        <f>IFERROR(Q27*(1+$E27),"")</f>
        <v>0</v>
      </c>
      <c r="F39" s="208">
        <f t="shared" ref="F39:Q39" si="7">IFERROR(E39*(1+$E27),"")</f>
        <v>0</v>
      </c>
      <c r="G39" s="208">
        <f t="shared" si="7"/>
        <v>0</v>
      </c>
      <c r="H39" s="208">
        <f t="shared" si="7"/>
        <v>0</v>
      </c>
      <c r="I39" s="208">
        <f t="shared" si="7"/>
        <v>0</v>
      </c>
      <c r="J39" s="208">
        <f t="shared" si="7"/>
        <v>0</v>
      </c>
      <c r="K39" s="208">
        <f t="shared" si="7"/>
        <v>0</v>
      </c>
      <c r="L39" s="208">
        <f t="shared" si="7"/>
        <v>0</v>
      </c>
      <c r="M39" s="208">
        <f t="shared" si="7"/>
        <v>0</v>
      </c>
      <c r="N39" s="208">
        <f t="shared" si="7"/>
        <v>0</v>
      </c>
      <c r="O39" s="208">
        <f t="shared" si="7"/>
        <v>0</v>
      </c>
      <c r="P39" s="208">
        <f t="shared" si="7"/>
        <v>0</v>
      </c>
      <c r="Q39" s="208">
        <f t="shared" si="7"/>
        <v>0</v>
      </c>
      <c r="R39" s="188"/>
    </row>
    <row r="40" spans="3:18" x14ac:dyDescent="0.35">
      <c r="C40" s="180" t="s">
        <v>96</v>
      </c>
      <c r="D40" s="226"/>
      <c r="E40" s="205">
        <f>IFERROR(Q28*(1+$E28),"")</f>
        <v>0</v>
      </c>
      <c r="F40" s="208">
        <f t="shared" ref="F40:Q40" si="8">IFERROR(E40*(1+$E28),"")</f>
        <v>0</v>
      </c>
      <c r="G40" s="208">
        <f t="shared" si="8"/>
        <v>0</v>
      </c>
      <c r="H40" s="208">
        <f t="shared" si="8"/>
        <v>0</v>
      </c>
      <c r="I40" s="208">
        <f t="shared" si="8"/>
        <v>0</v>
      </c>
      <c r="J40" s="208">
        <f t="shared" si="8"/>
        <v>0</v>
      </c>
      <c r="K40" s="208">
        <f t="shared" si="8"/>
        <v>0</v>
      </c>
      <c r="L40" s="208">
        <f t="shared" si="8"/>
        <v>0</v>
      </c>
      <c r="M40" s="208">
        <f t="shared" si="8"/>
        <v>0</v>
      </c>
      <c r="N40" s="208">
        <f t="shared" si="8"/>
        <v>0</v>
      </c>
      <c r="O40" s="208">
        <f t="shared" si="8"/>
        <v>0</v>
      </c>
      <c r="P40" s="208">
        <f t="shared" si="8"/>
        <v>0</v>
      </c>
      <c r="Q40" s="208">
        <f t="shared" si="8"/>
        <v>0</v>
      </c>
      <c r="R40" s="188"/>
    </row>
    <row r="41" spans="3:18" x14ac:dyDescent="0.35">
      <c r="C41" s="180" t="s">
        <v>348</v>
      </c>
      <c r="D41" s="226"/>
      <c r="E41" s="371"/>
      <c r="F41" s="367"/>
      <c r="G41" s="367"/>
      <c r="H41" s="367"/>
      <c r="I41" s="367"/>
      <c r="J41" s="367"/>
      <c r="K41" s="367"/>
      <c r="L41" s="367"/>
      <c r="M41" s="367"/>
      <c r="N41" s="367"/>
      <c r="O41" s="367"/>
      <c r="P41" s="367"/>
      <c r="Q41" s="368"/>
      <c r="R41" s="188"/>
    </row>
    <row r="42" spans="3:18" ht="15" thickBot="1" x14ac:dyDescent="0.4">
      <c r="C42" s="209" t="s">
        <v>425</v>
      </c>
      <c r="D42" s="227"/>
      <c r="E42" s="255"/>
      <c r="F42" s="256"/>
      <c r="G42" s="256"/>
      <c r="H42" s="256"/>
      <c r="I42" s="256"/>
      <c r="J42" s="256"/>
      <c r="K42" s="256"/>
      <c r="L42" s="256"/>
      <c r="M42" s="256"/>
      <c r="N42" s="256"/>
      <c r="O42" s="256"/>
      <c r="P42" s="256"/>
      <c r="Q42" s="369"/>
      <c r="R42" s="188"/>
    </row>
    <row r="43" spans="3:18" s="33" customFormat="1" ht="15.75" customHeight="1" thickTop="1" x14ac:dyDescent="0.35">
      <c r="C43" s="211" t="s">
        <v>98</v>
      </c>
      <c r="D43" s="234"/>
      <c r="E43" s="213">
        <f t="shared" ref="E43:Q43" si="9">SUM(E35:E36)-ABS(SUM(E38:E42))</f>
        <v>0</v>
      </c>
      <c r="F43" s="214">
        <f t="shared" si="9"/>
        <v>0</v>
      </c>
      <c r="G43" s="214">
        <f t="shared" si="9"/>
        <v>0</v>
      </c>
      <c r="H43" s="214">
        <f t="shared" si="9"/>
        <v>0</v>
      </c>
      <c r="I43" s="214">
        <f t="shared" si="9"/>
        <v>0</v>
      </c>
      <c r="J43" s="214">
        <f t="shared" si="9"/>
        <v>0</v>
      </c>
      <c r="K43" s="214">
        <f t="shared" si="9"/>
        <v>0</v>
      </c>
      <c r="L43" s="214">
        <f t="shared" si="9"/>
        <v>0</v>
      </c>
      <c r="M43" s="214">
        <f t="shared" si="9"/>
        <v>0</v>
      </c>
      <c r="N43" s="214">
        <f t="shared" si="9"/>
        <v>0</v>
      </c>
      <c r="O43" s="214">
        <f t="shared" si="9"/>
        <v>0</v>
      </c>
      <c r="P43" s="214">
        <f t="shared" si="9"/>
        <v>0</v>
      </c>
      <c r="Q43" s="235">
        <f t="shared" si="9"/>
        <v>0</v>
      </c>
      <c r="R43" s="215"/>
    </row>
    <row r="63" spans="3:17" x14ac:dyDescent="0.35">
      <c r="C63" s="477" t="s">
        <v>351</v>
      </c>
      <c r="D63" s="477"/>
      <c r="E63" s="477"/>
      <c r="F63" s="477"/>
      <c r="G63" s="477"/>
      <c r="H63" s="477"/>
      <c r="I63" s="477"/>
      <c r="J63" s="477"/>
      <c r="K63" s="477"/>
      <c r="L63" s="477"/>
      <c r="M63" s="477"/>
      <c r="N63" s="477"/>
      <c r="O63" s="477"/>
      <c r="P63" s="477"/>
      <c r="Q63" s="477"/>
    </row>
    <row r="64" spans="3:17" x14ac:dyDescent="0.35">
      <c r="C64" s="477"/>
      <c r="D64" s="477"/>
      <c r="E64" s="477"/>
      <c r="F64" s="477"/>
      <c r="G64" s="477"/>
      <c r="H64" s="477"/>
      <c r="I64" s="477"/>
      <c r="J64" s="477"/>
      <c r="K64" s="477"/>
      <c r="L64" s="477"/>
      <c r="M64" s="477"/>
      <c r="N64" s="477"/>
      <c r="O64" s="477"/>
      <c r="P64" s="477"/>
      <c r="Q64" s="477"/>
    </row>
  </sheetData>
  <sheetProtection algorithmName="SHA-512" hashValue="5Mx0zTAaXN4TvLbEMDpd1A8fosj+S4jLU/TXTpliyuhCSKX0eLqeGmgJu9J1hWHv8XIvOLitGsiTgIQiQ0yWsw==" saltValue="jabb526OoKHHgWYdFbFCmQ==" spinCount="100000" sheet="1" objects="1" scenarios="1"/>
  <mergeCells count="5">
    <mergeCell ref="C63:Q64"/>
    <mergeCell ref="S23:S31"/>
    <mergeCell ref="C11:D11"/>
    <mergeCell ref="S10:S22"/>
    <mergeCell ref="B7:Q7"/>
  </mergeCells>
  <conditionalFormatting sqref="E26:E28">
    <cfRule type="expression" dxfId="12" priority="24">
      <formula>E26=""</formula>
    </cfRule>
  </conditionalFormatting>
  <conditionalFormatting sqref="E11:F11">
    <cfRule type="expression" dxfId="11" priority="39">
      <formula>E11=""</formula>
    </cfRule>
  </conditionalFormatting>
  <conditionalFormatting sqref="E35:Q35">
    <cfRule type="expression" dxfId="10" priority="38">
      <formula>E35=""</formula>
    </cfRule>
  </conditionalFormatting>
  <conditionalFormatting sqref="E38:Q40">
    <cfRule type="expression" dxfId="9" priority="30">
      <formula>E38=""</formula>
    </cfRule>
  </conditionalFormatting>
  <conditionalFormatting sqref="G26:Q27 F28:Q28 F29:F30">
    <cfRule type="expression" dxfId="4" priority="37">
      <formula>F26=""</formula>
    </cfRule>
  </conditionalFormatting>
  <dataValidations count="5">
    <dataValidation type="decimal" operator="lessThanOrEqual" allowBlank="1" showInputMessage="1" showErrorMessage="1" error="Costs should be entered as negative values." sqref="E23:E25 G23:Q25 L19:Q19 G12:Q12 E29:E30" xr:uid="{00000000-0002-0000-0700-000001000000}">
      <formula1>0</formula1>
    </dataValidation>
    <dataValidation type="whole" operator="lessThanOrEqual" allowBlank="1" showInputMessage="1" showErrorMessage="1" error="Operating reserves must be projected as negative numbers (costs)." sqref="G29:Q30 E41:Q42" xr:uid="{F204EF89-E791-420C-9063-F72CAAF88E99}">
      <formula1>0</formula1>
    </dataValidation>
    <dataValidation type="decimal" operator="greaterThanOrEqual" allowBlank="1" showInputMessage="1" showErrorMessage="1" sqref="F11 E36:Q36" xr:uid="{D89EF26F-052B-4BC8-AF42-77A7B6C53C37}">
      <formula1>0</formula1>
    </dataValidation>
    <dataValidation type="decimal" operator="greaterThanOrEqual" allowBlank="1" showInputMessage="1" showErrorMessage="1" error="Income should be entered as positive number values." sqref="E12:E21" xr:uid="{00000000-0002-0000-0700-000000000000}">
      <formula1>0</formula1>
    </dataValidation>
    <dataValidation type="decimal" operator="greaterThanOrEqual" allowBlank="1" showInputMessage="1" showErrorMessage="1" error="Income should be entered as positive values." sqref="L15:Q18 G13:Q13 G15:K21 L20:Q21" xr:uid="{A02FA480-B2B0-974B-A910-71100D62C95B}">
      <formula1>0</formula1>
    </dataValidation>
  </dataValidations>
  <pageMargins left="0.7" right="0.7" top="0.75" bottom="0.75" header="0.3" footer="0.3"/>
  <pageSetup paperSize="5" scale="84" orientation="portrait" r:id="rId1"/>
  <headerFooter>
    <oddFooter>&amp;L&amp;"Source Sans Pro,Regular"&amp;9 © 2023 Fannie Mae.Trademarks of Fannie Mae. &amp;C&amp;"Source Sans Pro,Regular"&amp;9&amp;A&amp;R&amp;"Source Sans Pro,Regular"&amp;9 Form 4099.I -  October 2023 Solar Rewards Intake Form</oddFooter>
  </headerFooter>
  <rowBreaks count="1" manualBreakCount="1">
    <brk id="5"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9" id="{00000000-000E-0000-0700-000005000000}">
            <xm:f>AND(F12="",'Input-Income'!$D$35="yes")</xm:f>
            <x14:dxf>
              <fill>
                <patternFill>
                  <bgColor rgb="FFFFFF99"/>
                </patternFill>
              </fill>
            </x14:dxf>
          </x14:cfRule>
          <xm:sqref>F12</xm:sqref>
        </x14:conditionalFormatting>
        <x14:conditionalFormatting xmlns:xm="http://schemas.microsoft.com/office/excel/2006/main">
          <x14:cfRule type="expression" priority="87" id="{00000000-000E-0000-0700-000007000000}">
            <xm:f>AND(F13="",'Input-Income'!$D$33="yes")</xm:f>
            <x14:dxf>
              <fill>
                <patternFill>
                  <bgColor rgb="FFFFFF99"/>
                </patternFill>
              </fill>
            </x14:dxf>
          </x14:cfRule>
          <xm:sqref>F13</xm:sqref>
        </x14:conditionalFormatting>
        <x14:conditionalFormatting xmlns:xm="http://schemas.microsoft.com/office/excel/2006/main">
          <x14:cfRule type="expression" priority="2" id="{35732EB4-DB00-CA45-BD24-64858CB4FF4F}">
            <xm:f>AND(F15="",'Input-Income'!$D37="Yes")</xm:f>
            <x14:dxf>
              <fill>
                <patternFill>
                  <bgColor rgb="FFFFFF99"/>
                </patternFill>
              </fill>
            </x14:dxf>
          </x14:cfRule>
          <xm:sqref>F15:K21</xm:sqref>
        </x14:conditionalFormatting>
        <x14:conditionalFormatting xmlns:xm="http://schemas.microsoft.com/office/excel/2006/main">
          <x14:cfRule type="expression" priority="3" id="{0E2A91CD-1D22-A648-B8EF-D53702FD9CBA}">
            <xm:f>AND(G13="",'Input-Income'!$D35="Yes")</xm:f>
            <x14:dxf>
              <fill>
                <patternFill>
                  <bgColor rgb="FFFFFF99"/>
                </patternFill>
              </fill>
            </x14:dxf>
          </x14:cfRule>
          <xm:sqref>G13:Q13</xm:sqref>
        </x14:conditionalFormatting>
        <x14:conditionalFormatting xmlns:xm="http://schemas.microsoft.com/office/excel/2006/main">
          <x14:cfRule type="expression" priority="90" id="{00000000-000E-0000-0700-000004000000}">
            <xm:f>AND(L15="",'Input-Income'!$D37="Yes")</xm:f>
            <x14:dxf>
              <fill>
                <patternFill>
                  <bgColor rgb="FFFFFF99"/>
                </patternFill>
              </fill>
            </x14:dxf>
          </x14:cfRule>
          <xm:sqref>L15:Q16</xm:sqref>
        </x14:conditionalFormatting>
        <x14:conditionalFormatting xmlns:xm="http://schemas.microsoft.com/office/excel/2006/main">
          <x14:cfRule type="expression" priority="121" id="{00000000-000E-0000-0700-000004000000}">
            <xm:f>AND(L17="",'Input-Income'!$D38="Yes")</xm:f>
            <x14:dxf>
              <fill>
                <patternFill>
                  <bgColor rgb="FFFFFF99"/>
                </patternFill>
              </fill>
            </x14:dxf>
          </x14:cfRule>
          <xm:sqref>L17:Q17</xm:sqref>
        </x14:conditionalFormatting>
        <x14:conditionalFormatting xmlns:xm="http://schemas.microsoft.com/office/excel/2006/main">
          <x14:cfRule type="expression" priority="116" id="{00000000-000E-0000-0700-000004000000}">
            <xm:f>AND(L18="",'Input-Income'!$D38="Yes")</xm:f>
            <x14:dxf>
              <fill>
                <patternFill>
                  <bgColor rgb="FFFFFF99"/>
                </patternFill>
              </fill>
            </x14:dxf>
          </x14:cfRule>
          <xm:sqref>L18:Q18</xm:sqref>
        </x14:conditionalFormatting>
        <x14:conditionalFormatting xmlns:xm="http://schemas.microsoft.com/office/excel/2006/main">
          <x14:cfRule type="expression" priority="1" id="{2947798C-3CA8-454C-97CB-FC174D3D45F1}">
            <xm:f>AND(L20="",'Input-Income'!$D42="Yes")</xm:f>
            <x14:dxf>
              <fill>
                <patternFill>
                  <bgColor rgb="FFFFFF99"/>
                </patternFill>
              </fill>
            </x14:dxf>
          </x14:cfRule>
          <xm:sqref>L20:Q21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30"/>
  <sheetViews>
    <sheetView topLeftCell="A2" zoomScale="90" zoomScaleNormal="90" workbookViewId="0"/>
  </sheetViews>
  <sheetFormatPr defaultColWidth="9.1796875" defaultRowHeight="14.5" x14ac:dyDescent="0.35"/>
  <cols>
    <col min="1" max="1" width="15.1796875" style="10" customWidth="1"/>
    <col min="2" max="2" width="15.453125" style="10" customWidth="1"/>
    <col min="3" max="3" width="13.36328125" style="10" customWidth="1"/>
    <col min="4" max="4" width="19.6328125" style="10" customWidth="1"/>
    <col min="5" max="5" width="19.1796875" style="10" customWidth="1"/>
    <col min="6" max="6" width="15.453125" style="10" customWidth="1"/>
    <col min="7" max="7" width="12.453125" style="10" customWidth="1"/>
    <col min="8" max="8" width="18.453125" style="10" customWidth="1"/>
    <col min="9" max="9" width="19.453125" style="10" customWidth="1"/>
    <col min="10" max="10" width="17.1796875" style="10" customWidth="1"/>
    <col min="11" max="16384" width="9.1796875" style="10"/>
  </cols>
  <sheetData>
    <row r="1" spans="1:10" x14ac:dyDescent="0.35">
      <c r="A1" s="236" t="s">
        <v>238</v>
      </c>
      <c r="B1" s="236" t="s">
        <v>239</v>
      </c>
      <c r="C1" s="236" t="s">
        <v>253</v>
      </c>
      <c r="D1" s="236" t="s">
        <v>254</v>
      </c>
      <c r="E1" s="236" t="s">
        <v>255</v>
      </c>
      <c r="F1" s="236" t="s">
        <v>274</v>
      </c>
      <c r="G1" s="236" t="s">
        <v>273</v>
      </c>
      <c r="H1" s="236" t="s">
        <v>275</v>
      </c>
      <c r="I1" s="236" t="s">
        <v>373</v>
      </c>
      <c r="J1" s="236" t="s">
        <v>374</v>
      </c>
    </row>
    <row r="2" spans="1:10" x14ac:dyDescent="0.35">
      <c r="A2" s="236">
        <f>'Input-SystemDetails'!D8</f>
        <v>0</v>
      </c>
      <c r="B2" s="236">
        <f>'Input-SystemDetails'!D10</f>
        <v>0</v>
      </c>
      <c r="C2" s="237">
        <f>'Input-SystemDetails'!D12</f>
        <v>0</v>
      </c>
      <c r="D2" s="237">
        <f>'Input-SystemDetails'!D14</f>
        <v>0</v>
      </c>
      <c r="E2" s="237">
        <f>MAX('Input-SystemDetails'!D14:D18)</f>
        <v>0</v>
      </c>
      <c r="F2" s="237">
        <f>'Lender Validation'!H16</f>
        <v>0</v>
      </c>
      <c r="G2" s="236">
        <f>'Lender Validation'!E12</f>
        <v>0</v>
      </c>
      <c r="H2" s="236">
        <f>'Lender Validation'!E16</f>
        <v>0</v>
      </c>
      <c r="I2" s="236" t="b">
        <f>IF(COUNTIF(chart!C9:C21,FALSE)+COUNTIF('DB-Loans'!A2:G2,0)+COUNTIF('DB-Loans'!H2,0)&gt;0,FALSE,TRUE)</f>
        <v>0</v>
      </c>
      <c r="J2" s="377" t="s">
        <v>468</v>
      </c>
    </row>
    <row r="30" spans="2:2" x14ac:dyDescent="0.35">
      <c r="B30" s="10" t="s">
        <v>323</v>
      </c>
    </row>
  </sheetData>
  <pageMargins left="0.7" right="0.7" top="0.75" bottom="0.75" header="0.3" footer="0.3"/>
  <pageSetup paperSize="5" scale="84" orientation="landscape" r:id="rId1"/>
  <headerFooter>
    <oddFooter>&amp;L&amp;"Source Sans Pro,Regular"&amp;9 © 2023 Fannie Mae.Trademarks of Fannie Mae. &amp;C&amp;"Source Sans Pro,Regular"&amp;9&amp;A&amp;R&amp;"Source Sans Pro,Regular"&amp;9 Form 4099.I -  October 2023 Solar Rewards Intake Form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Instructions</vt:lpstr>
      <vt:lpstr>Lender Validation</vt:lpstr>
      <vt:lpstr>QC Alerts</vt:lpstr>
      <vt:lpstr>Input-SystemDetails</vt:lpstr>
      <vt:lpstr>Input-RoofMountedSystems</vt:lpstr>
      <vt:lpstr>Input-UpfrontExpenses</vt:lpstr>
      <vt:lpstr>Input-Income</vt:lpstr>
      <vt:lpstr>Input-ProForma</vt:lpstr>
      <vt:lpstr>DB-Loans</vt:lpstr>
      <vt:lpstr>DB-ProjectInformation</vt:lpstr>
      <vt:lpstr>DB-SystemComponents</vt:lpstr>
      <vt:lpstr>DB-Roofs</vt:lpstr>
      <vt:lpstr>DB-ProjectMilestones</vt:lpstr>
      <vt:lpstr>DB-IncomeAndExpenses</vt:lpstr>
      <vt:lpstr>Dropdowns</vt:lpstr>
      <vt:lpstr>chart</vt:lpstr>
      <vt:lpstr>'Input-Income'!Print_Area</vt:lpstr>
      <vt:lpstr>'Input-RoofMountedSystems'!Print_Area</vt:lpstr>
      <vt:lpstr>'Input-SystemDetails'!Print_Area</vt:lpstr>
      <vt:lpstr>'Lender Validation'!Print_Area</vt:lpstr>
      <vt:lpstr>'QC Alerts'!Print_Area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4099.I</dc:title>
  <dc:creator>Alice Suh</dc:creator>
  <cp:lastModifiedBy>Mothalampet, Monica S</cp:lastModifiedBy>
  <cp:lastPrinted>2019-02-05T20:53:49Z</cp:lastPrinted>
  <dcterms:created xsi:type="dcterms:W3CDTF">2018-10-11T17:12:09Z</dcterms:created>
  <dcterms:modified xsi:type="dcterms:W3CDTF">2023-10-27T22:20:20Z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e574c4-8805-42e8-821a-2fa1606dfe1a_Enabled">
    <vt:lpwstr>true</vt:lpwstr>
  </property>
  <property fmtid="{D5CDD505-2E9C-101B-9397-08002B2CF9AE}" pid="3" name="MSIP_Label_32e574c4-8805-42e8-821a-2fa1606dfe1a_SetDate">
    <vt:lpwstr>2023-10-27T22:20:16Z</vt:lpwstr>
  </property>
  <property fmtid="{D5CDD505-2E9C-101B-9397-08002B2CF9AE}" pid="4" name="MSIP_Label_32e574c4-8805-42e8-821a-2fa1606dfe1a_Method">
    <vt:lpwstr>Privileged</vt:lpwstr>
  </property>
  <property fmtid="{D5CDD505-2E9C-101B-9397-08002B2CF9AE}" pid="5" name="MSIP_Label_32e574c4-8805-42e8-821a-2fa1606dfe1a_Name">
    <vt:lpwstr>Other Approved Label</vt:lpwstr>
  </property>
  <property fmtid="{D5CDD505-2E9C-101B-9397-08002B2CF9AE}" pid="6" name="MSIP_Label_32e574c4-8805-42e8-821a-2fa1606dfe1a_SiteId">
    <vt:lpwstr>e6baca02-d986-4077-8053-30de7d5e0d58</vt:lpwstr>
  </property>
  <property fmtid="{D5CDD505-2E9C-101B-9397-08002B2CF9AE}" pid="7" name="MSIP_Label_32e574c4-8805-42e8-821a-2fa1606dfe1a_ActionId">
    <vt:lpwstr>1b52e60f-47e7-43d9-a134-22423a23b352</vt:lpwstr>
  </property>
  <property fmtid="{D5CDD505-2E9C-101B-9397-08002B2CF9AE}" pid="8" name="MSIP_Label_32e574c4-8805-42e8-821a-2fa1606dfe1a_ContentBits">
    <vt:lpwstr>0</vt:lpwstr>
  </property>
</Properties>
</file>