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460" windowHeight="11640" activeTab="0"/>
  </bookViews>
  <sheets>
    <sheet name="FORM 4820" sheetId="1" r:id="rId1"/>
    <sheet name="FM Expense Analysis" sheetId="2" r:id="rId2"/>
    <sheet name="PTR" sheetId="3" state="hidden" r:id="rId3"/>
    <sheet name="TaxProration" sheetId="4" r:id="rId4"/>
    <sheet name="ILS-MODS" sheetId="5" state="hidden" r:id="rId5"/>
    <sheet name="FINAL-MODS" sheetId="6" state="hidden" r:id="rId6"/>
    <sheet name="BLANK" sheetId="7" state="hidden" r:id="rId7"/>
  </sheets>
  <externalReferences>
    <externalReference r:id="rId10"/>
    <externalReference r:id="rId11"/>
  </externalReferences>
  <definedNames>
    <definedName name="__123Graph_ARATIOS" localSheetId="3" hidden="1">'[2]A'!$F$38:$F$74</definedName>
    <definedName name="__123Graph_ARATIOS" hidden="1">'[1]A'!$F$38:$F$74</definedName>
    <definedName name="__123Graph_BRATIOS" localSheetId="3" hidden="1">'[2]A'!$H$38:$H$75</definedName>
    <definedName name="__123Graph_BRATIOS" hidden="1">'[1]A'!$H$38:$H$75</definedName>
    <definedName name="__123Graph_XCHART1" localSheetId="3" hidden="1">'[2]A'!$C$38:$C$46</definedName>
    <definedName name="__123Graph_XCHART1" hidden="1">'[2]A'!$C$38:$C$46</definedName>
    <definedName name="__123Graph_XRATIOS" localSheetId="3" hidden="1">'[2]A'!$C$38:$C$74</definedName>
    <definedName name="__123Graph_XRATIOS" hidden="1">'[1]A'!$C$38:$C$74</definedName>
    <definedName name="_1__123Graph_XCHART_1" localSheetId="3" hidden="1">'[2]A'!$C$38:$C$46</definedName>
    <definedName name="_1__123Graph_XCHART_1" hidden="1">'[1]A'!$C$38:$C$46</definedName>
    <definedName name="_xlnm._FilterDatabase" localSheetId="2" hidden="1">'PTR'!$A$14:$I$159</definedName>
    <definedName name="Lenders" localSheetId="0">'FORM 4820'!$AB$48:$AC$86</definedName>
    <definedName name="Lenders" localSheetId="2">#REF!</definedName>
    <definedName name="Lenders">#REF!</definedName>
    <definedName name="Lookup" localSheetId="2">#REF!</definedName>
    <definedName name="Lookup">#REF!</definedName>
    <definedName name="_xlnm.Print_Area" localSheetId="6">'BLANK'!$A$1:$G$41</definedName>
    <definedName name="_xlnm.Print_Area" localSheetId="5">'FINAL-MODS'!$A$1:$G$52</definedName>
    <definedName name="_xlnm.Print_Area" localSheetId="1">'FM Expense Analysis'!$A$1:$F$60</definedName>
    <definedName name="_xlnm.Print_Area" localSheetId="0">'FORM 4820'!$A$1:$F$154</definedName>
    <definedName name="_xlnm.Print_Area" localSheetId="4">'ILS-MODS'!$A$1:$G$52</definedName>
    <definedName name="_xlnm.Print_Titles" localSheetId="2">'PTR'!$10:$14</definedName>
    <definedName name="Sort_Range">#REF!</definedName>
    <definedName name="Watchlist" localSheetId="2">#REF!</definedName>
    <definedName name="Watchlist">#REF!</definedName>
  </definedNames>
  <calcPr fullCalcOnLoad="1"/>
</workbook>
</file>

<file path=xl/comments1.xml><?xml version="1.0" encoding="utf-8"?>
<comments xmlns="http://schemas.openxmlformats.org/spreadsheetml/2006/main">
  <authors>
    <author>q1unag</author>
  </authors>
  <commentList>
    <comment ref="E92" authorId="0">
      <text>
        <r>
          <rPr>
            <b/>
            <sz val="8"/>
            <rFont val="Tahoma"/>
            <family val="2"/>
          </rPr>
          <t xml:space="preserve">                                     </t>
        </r>
        <r>
          <rPr>
            <sz val="8"/>
            <rFont val="Tahoma"/>
            <family val="2"/>
          </rPr>
          <t xml:space="preserve"> </t>
        </r>
      </text>
    </comment>
    <comment ref="AA50" authorId="0">
      <text>
        <r>
          <rPr>
            <b/>
            <sz val="8"/>
            <rFont val="Tahoma"/>
            <family val="0"/>
          </rPr>
          <t>Nikki Hatcher:</t>
        </r>
        <r>
          <rPr>
            <sz val="8"/>
            <rFont val="Tahoma"/>
            <family val="0"/>
          </rPr>
          <t xml:space="preserve">
as of 6/01/2012 per new MLSA</t>
        </r>
      </text>
    </comment>
    <comment ref="AA54" authorId="0">
      <text>
        <r>
          <rPr>
            <b/>
            <sz val="8"/>
            <rFont val="Tahoma"/>
            <family val="0"/>
          </rPr>
          <t>Nikki Hatcher:</t>
        </r>
        <r>
          <rPr>
            <sz val="8"/>
            <rFont val="Tahoma"/>
            <family val="0"/>
          </rPr>
          <t xml:space="preserve">
as of 6/01/2012 per new MLSA</t>
        </r>
      </text>
    </comment>
    <comment ref="AA60" authorId="0">
      <text>
        <r>
          <rPr>
            <b/>
            <sz val="8"/>
            <rFont val="Tahoma"/>
            <family val="0"/>
          </rPr>
          <t>Nikki Hatcher:</t>
        </r>
        <r>
          <rPr>
            <sz val="8"/>
            <rFont val="Tahoma"/>
            <family val="0"/>
          </rPr>
          <t xml:space="preserve">
as of 6/01/2012 per new MLSA</t>
        </r>
      </text>
    </comment>
  </commentList>
</comments>
</file>

<file path=xl/sharedStrings.xml><?xml version="1.0" encoding="utf-8"?>
<sst xmlns="http://schemas.openxmlformats.org/spreadsheetml/2006/main" count="543" uniqueCount="382">
  <si>
    <t>PREPARED BY:</t>
  </si>
  <si>
    <t>FANNIE MAE</t>
  </si>
  <si>
    <t>DUS LOSS LEVEL:</t>
  </si>
  <si>
    <t>I</t>
  </si>
  <si>
    <t>PROPERTY NAME:</t>
  </si>
  <si>
    <t>LENDER NAME:</t>
  </si>
  <si>
    <t>PROPERTY ADDRESS:</t>
  </si>
  <si>
    <t>CONTACT:</t>
  </si>
  <si>
    <t>CITY, STATE:</t>
  </si>
  <si>
    <t>PHONE #:</t>
  </si>
  <si>
    <t>LENDER LOAN #:</t>
  </si>
  <si>
    <t>PART 1</t>
  </si>
  <si>
    <t>LOAN AND DEFAULT INFORMATION</t>
  </si>
  <si>
    <t>ORIGINAL UPB:</t>
  </si>
  <si>
    <t>NOTE RATE:</t>
  </si>
  <si>
    <t>SCHEDULED UPB:</t>
  </si>
  <si>
    <t>NET YIELD:</t>
  </si>
  <si>
    <t>CURRENT ACTUAL UPB:</t>
  </si>
  <si>
    <t>SERVICING FEE:</t>
  </si>
  <si>
    <t>MONTHLY P&amp;I PAYMENT:</t>
  </si>
  <si>
    <t>GUARANTY FEE:</t>
  </si>
  <si>
    <t>TOTAL NUMBER OF UNITS:</t>
  </si>
  <si>
    <t>DUE DATE LPI:</t>
  </si>
  <si>
    <t>NOTE DATE:</t>
  </si>
  <si>
    <t>MATURITY DATE:</t>
  </si>
  <si>
    <t>FORECLOSURE DATE:</t>
  </si>
  <si>
    <t>DELQ. RESOLUTION COSTS PAID BY FANNIE MAE:</t>
  </si>
  <si>
    <t>U.S. TREAS MATURITY:</t>
  </si>
  <si>
    <t>YM PERIOD EXP.:</t>
  </si>
  <si>
    <t>SERVICING ADVANCES BY FANNIE MAE:</t>
  </si>
  <si>
    <t>LOAN TYPE:</t>
  </si>
  <si>
    <t>PART 2</t>
  </si>
  <si>
    <t>REIMBURSEMENT BASE CALCULATION</t>
  </si>
  <si>
    <t>CREDITABLE LENDER ADVANCES</t>
  </si>
  <si>
    <t>FROM:</t>
  </si>
  <si>
    <t>TO:</t>
  </si>
  <si>
    <t>INTERIM P&amp;I DELINQ. ADVANCE SHORTFALL:</t>
  </si>
  <si>
    <t>TOTAL DELINQUENCY RESOLUTION COSTS:</t>
  </si>
  <si>
    <t>CREDITABLE LENDER ADVANCES TOTAL:</t>
  </si>
  <si>
    <t>OTHER AMOUNTS OWED TO FANNIE MAE:</t>
  </si>
  <si>
    <t>PARTIAL INT. DUE  IN MONTH OF FORECLOSURE:</t>
  </si>
  <si>
    <t>PER DIEM INT.:</t>
  </si>
  <si>
    <t>x DAYS OWED:</t>
  </si>
  <si>
    <t>DELINQUENCY P&amp;I PYMTS DUE (IF ANY):</t>
  </si>
  <si>
    <t>SUB-TOTAL:</t>
  </si>
  <si>
    <t>LESS CREDITS</t>
  </si>
  <si>
    <t>NET CURRENT ASSET VALUE:</t>
  </si>
  <si>
    <t>CURRENT ASSET VALUE:</t>
  </si>
  <si>
    <t>T&amp;I ESCROW BALANCE (SEE WORKSHEET):</t>
  </si>
  <si>
    <t>CALCULATED DISPOSITION COSTS:</t>
  </si>
  <si>
    <t>MISSING COLLATERAL &amp;/OR INDEMNIFICATION:</t>
  </si>
  <si>
    <t>[SPECIFY]</t>
  </si>
  <si>
    <t>LENDER DEDUCTIBLE:</t>
  </si>
  <si>
    <t>LEVEL I</t>
  </si>
  <si>
    <t>LEVEL II</t>
  </si>
  <si>
    <t>LEVEL III</t>
  </si>
  <si>
    <t>[BASED ON ACTUAL UPB @ VALUE DATE]</t>
  </si>
  <si>
    <t>SUB-TOTAL OF CREDITS:</t>
  </si>
  <si>
    <t>REIMBURSEMENT BASE:</t>
  </si>
  <si>
    <t>PART 3</t>
  </si>
  <si>
    <t>ALLOCATION OF THE REIMBURSEMENT BASE TO LENDER</t>
  </si>
  <si>
    <t>MAXIMUM LENDER LOSS:</t>
  </si>
  <si>
    <t>[BASED ON ORIG. MORTGAGE AMOUNT]</t>
  </si>
  <si>
    <t>20% OF ACTUAL UPB:</t>
  </si>
  <si>
    <t>[AS OF ASSET VALUE DATE]</t>
  </si>
  <si>
    <t>INITIAL REIMBURSEMENT BASE ALLOCATION</t>
  </si>
  <si>
    <t xml:space="preserve"> USE SMALLER OF BASE OR  20% OF UPB:</t>
  </si>
  <si>
    <t>LEVEL I            LEVEL II             LEVEL III</t>
  </si>
  <si>
    <t>PARI PASSU</t>
  </si>
  <si>
    <t>75%/25%          60%/40%           50%/50%</t>
  </si>
  <si>
    <t>67%/33%</t>
  </si>
  <si>
    <t>REMAINING REIMBURSEMENT BASE ALLOCATION</t>
  </si>
  <si>
    <t xml:space="preserve"> USE BASE MINUS 20% OF UPB: </t>
  </si>
  <si>
    <t>[IF &lt; 0, USE 0]</t>
  </si>
  <si>
    <t>INITIAL AND REMAINING REIMBURSEMENT ALLOCATIONS:</t>
  </si>
  <si>
    <t>PAGE 2</t>
  </si>
  <si>
    <t>PART 4</t>
  </si>
  <si>
    <t>LENDER'S ALLOCATED LOSS CALCULATION</t>
  </si>
  <si>
    <t>PLUS LENDER DEDUCTIBLE:</t>
  </si>
  <si>
    <t>LENDER WORKOUT COSTS (IF ANY):</t>
  </si>
  <si>
    <t>PLUS MISSING COLLATERAL (IF ANY):</t>
  </si>
  <si>
    <t>TOTAL LENDER LOSS:</t>
  </si>
  <si>
    <t>PART 5</t>
  </si>
  <si>
    <t>FINAL SETTLEMENT OF LOSS</t>
  </si>
  <si>
    <t>TOTAL LENDER'S ALLOCATED LOSS:</t>
  </si>
  <si>
    <t>CUMULATIVE SERVICING ADVANCES MADE BY LENDER:</t>
  </si>
  <si>
    <t>DELINQUENCY RESOLUTION COSTS PAID BY LENDER:</t>
  </si>
  <si>
    <t>TOTAL LENDER OUTLAYS:</t>
  </si>
  <si>
    <t>ACCOUNTING FOR ADDITIONAL COLLATERAL &amp; OTHER PROPERTY</t>
  </si>
  <si>
    <t>TAX &amp; INSURANCE ESCROW ACCOUNT:</t>
  </si>
  <si>
    <t>REPLACEMENT/RESERVE ESCROW ACCOUNT:</t>
  </si>
  <si>
    <t>COMPLETION REPAIR ESCROW ACCOUNT:</t>
  </si>
  <si>
    <t>UNAPPLIED FUNDS ACCOUNT:</t>
  </si>
  <si>
    <t>LETTER OF CREDIT (ONLY IF CASHED &amp; HELD BY LENDER):</t>
  </si>
  <si>
    <t>OTHER FUNDS (Please identify):</t>
  </si>
  <si>
    <t>ADDITIONAL AMOUNT OWED TO (BY) FANNIE MAE:</t>
  </si>
  <si>
    <t>FINAL ACCOUNTING OF SETTLEMENT OF LOSS/</t>
  </si>
  <si>
    <t>AMOUNT DUE TO (FROM) FANNIE MAE:</t>
  </si>
  <si>
    <t>PERCENT OF TOTAL LOSS:</t>
  </si>
  <si>
    <t>PERCENT OF ORIGINAL UPB:</t>
  </si>
  <si>
    <t>PERCENT OF ACTUAL UPB:</t>
  </si>
  <si>
    <t>PART 6</t>
  </si>
  <si>
    <t>AUTHORIZATION &amp; SIGNATURES</t>
  </si>
  <si>
    <t>DATE:___________________</t>
  </si>
  <si>
    <t>REVIEWED BY:</t>
  </si>
  <si>
    <t>REQUESTED BY:</t>
  </si>
  <si>
    <t>APPROVED BY:</t>
  </si>
  <si>
    <t>II</t>
  </si>
  <si>
    <t>III</t>
  </si>
  <si>
    <t>Maximum Lender Loss</t>
  </si>
  <si>
    <t>Level</t>
  </si>
  <si>
    <t>Loss %</t>
  </si>
  <si>
    <t>Initial Reimbursement Base Allocation</t>
  </si>
  <si>
    <t>FNMA Loss</t>
  </si>
  <si>
    <t>Lender Loss</t>
  </si>
  <si>
    <t>Pari Passu</t>
  </si>
  <si>
    <t>Remaining Reimbursement Base Allocation</t>
  </si>
  <si>
    <t>90%/10%          75%/25%           70%/30%</t>
  </si>
  <si>
    <t>Enter Loss Level</t>
  </si>
  <si>
    <t>AMOUNT OWED BY (TO) LENDER:</t>
  </si>
  <si>
    <t>Lender Deductible</t>
  </si>
  <si>
    <t>Deductible</t>
  </si>
  <si>
    <t>Property Disposition Costs</t>
  </si>
  <si>
    <t>Disposition %</t>
  </si>
  <si>
    <t>Asset Value &gt;</t>
  </si>
  <si>
    <t>Enter Asset Value</t>
  </si>
  <si>
    <t>VII, 102</t>
  </si>
  <si>
    <t>VII, 103</t>
  </si>
  <si>
    <t>VII, 401</t>
  </si>
  <si>
    <t>VII, 301(a)(i)</t>
  </si>
  <si>
    <t>VII, 301(a)(ii)</t>
  </si>
  <si>
    <t>Dus Cite</t>
  </si>
  <si>
    <t>FANNIE MAE LOAN #:</t>
  </si>
  <si>
    <t>Property Name:</t>
  </si>
  <si>
    <t>Lender:</t>
  </si>
  <si>
    <t>Location:</t>
  </si>
  <si>
    <t>F/C Date:</t>
  </si>
  <si>
    <t>FM Loan #:</t>
  </si>
  <si>
    <t>Product Type:</t>
  </si>
  <si>
    <t>Receiver:</t>
  </si>
  <si>
    <t>Vendor</t>
  </si>
  <si>
    <t>Amount</t>
  </si>
  <si>
    <t>Date</t>
  </si>
  <si>
    <t>Delinquency Resolution Costs -</t>
  </si>
  <si>
    <t>Attorney/Legal Fees</t>
  </si>
  <si>
    <t>PNA</t>
  </si>
  <si>
    <t>Appraisal</t>
  </si>
  <si>
    <t>TOTAL Delinquency Resolution Costs -</t>
  </si>
  <si>
    <t>Servicing Advances -</t>
  </si>
  <si>
    <t>TOTAL</t>
  </si>
  <si>
    <t>Escrow Analysis -</t>
  </si>
  <si>
    <t>Tax Escrow</t>
  </si>
  <si>
    <t>Insurance Escrow</t>
  </si>
  <si>
    <t>RR Escrow</t>
  </si>
  <si>
    <t>BALANCE</t>
  </si>
  <si>
    <t xml:space="preserve">Unapplied Funds - </t>
  </si>
  <si>
    <t>Asset Manager:</t>
  </si>
  <si>
    <t>Prepared by:</t>
  </si>
  <si>
    <t>Revised:</t>
  </si>
  <si>
    <t>Centerline</t>
  </si>
  <si>
    <t>DRAFT</t>
  </si>
  <si>
    <t>DUS Lender Mtg, LLC</t>
  </si>
  <si>
    <t>NAME</t>
  </si>
  <si>
    <t>TITLE</t>
  </si>
  <si>
    <t>LPI Date:</t>
  </si>
  <si>
    <t>BOV</t>
  </si>
  <si>
    <t>DUS Lender Partners</t>
  </si>
  <si>
    <t>Long Name</t>
  </si>
  <si>
    <t>Short Name</t>
  </si>
  <si>
    <t>CWCapital</t>
  </si>
  <si>
    <t>Type</t>
  </si>
  <si>
    <t>CitiBank, N.A.</t>
  </si>
  <si>
    <t>Standard</t>
  </si>
  <si>
    <t>AmeriSphere</t>
  </si>
  <si>
    <t>Arbor</t>
  </si>
  <si>
    <t>Dougherty</t>
  </si>
  <si>
    <t>Alliant</t>
  </si>
  <si>
    <t>Greystone</t>
  </si>
  <si>
    <t>HomeStreet</t>
  </si>
  <si>
    <t>Prudential</t>
  </si>
  <si>
    <t>CBRE</t>
  </si>
  <si>
    <t>CitiBank</t>
  </si>
  <si>
    <t>Grandbridge</t>
  </si>
  <si>
    <t>HSBC</t>
  </si>
  <si>
    <t>KeyCorp</t>
  </si>
  <si>
    <t>M &amp; T</t>
  </si>
  <si>
    <t>Red Capital</t>
  </si>
  <si>
    <t>Wells Fargo</t>
  </si>
  <si>
    <t>Bank of America</t>
  </si>
  <si>
    <t>B of A</t>
  </si>
  <si>
    <t>Sample</t>
  </si>
  <si>
    <t>DUS Lender</t>
  </si>
  <si>
    <t xml:space="preserve">ADD ALL FUNDS HELD BY LENDER - </t>
  </si>
  <si>
    <t>RR ESCROW BALANCE:</t>
  </si>
  <si>
    <t>FANNIE MAE MAINTENANCE ADVANCES:</t>
  </si>
  <si>
    <t>MAINTENANCE ADVANCES BY FANNIE MAE:</t>
  </si>
  <si>
    <t>LENDER SERVICING FEES:</t>
  </si>
  <si>
    <t>ACHIEVEMENT LETTER OF CREDIT:</t>
  </si>
  <si>
    <t>LOSS ON LOAN MODIFICATION (IF ANY):</t>
  </si>
  <si>
    <t>Fannie Mae Loan #:</t>
  </si>
  <si>
    <t>City, ST:</t>
  </si>
  <si>
    <t>Lender Loan #:</t>
  </si>
  <si>
    <t>Original UPB:</t>
  </si>
  <si>
    <t>Stated Term of Loan (Years):</t>
  </si>
  <si>
    <t>Current Actual UPB:</t>
  </si>
  <si>
    <t>Modified Remaining Term (Years):</t>
  </si>
  <si>
    <t>Current Note Rate:</t>
  </si>
  <si>
    <t>Cash Flow at Current Note Rate:</t>
  </si>
  <si>
    <t>Modified Note Rate:</t>
  </si>
  <si>
    <t>Current Tier II Rate:</t>
  </si>
  <si>
    <t>Servicing Fee:</t>
  </si>
  <si>
    <t>Guaranty Fee:</t>
  </si>
  <si>
    <t>PART I.  LOAN TO VALUE</t>
  </si>
  <si>
    <t>PART II.  INTEREST RATE*</t>
  </si>
  <si>
    <t>(* - All interest rates for these calculations are exclusive of the Guaranty Fee and Servicing Fee)</t>
  </si>
  <si>
    <t>(a) Expected Future Cash Flow at Current Note Rate:</t>
  </si>
  <si>
    <t>(b) Expected Future Cash Flow at Current Tier II Rate:</t>
  </si>
  <si>
    <t>Use Smaller of (a) or (b)</t>
  </si>
  <si>
    <t>LESS:</t>
  </si>
  <si>
    <t>(c) Expected Future Cash Flow at Modified Note Rate:</t>
  </si>
  <si>
    <t>(Insert Results on Fannie Mae Form 4820, Part 2, Reimbursement Base Calculation)</t>
  </si>
  <si>
    <t>PART I.  INTEREST RATE*</t>
  </si>
  <si>
    <t>(a) Expected Cash Flow at Original Note Rate:</t>
  </si>
  <si>
    <t>(pre-modification)</t>
  </si>
  <si>
    <t>(b) Expected Cash Flow at Current Tier II Rate:</t>
  </si>
  <si>
    <t>(c) Actual Cash Flow at Modified Note Rate:</t>
  </si>
  <si>
    <t>Loss on Modification Interest Rate:</t>
  </si>
  <si>
    <t>TOTAL LOSS FROM LOAN MODIFICATION</t>
  </si>
  <si>
    <t>Cash Flow at Modified Note Rate:</t>
  </si>
  <si>
    <t>Cash Flow at Current Tier II Rate:</t>
  </si>
  <si>
    <t>DUS LOSS SHARING CALCULATION FOR LOAN MODIFICATIONS</t>
  </si>
  <si>
    <t>Maintenance Advances -</t>
  </si>
  <si>
    <t>Various</t>
  </si>
  <si>
    <t>Pre-F/C Legal</t>
  </si>
  <si>
    <t>ESA-I</t>
  </si>
  <si>
    <t>Legal Fees</t>
  </si>
  <si>
    <t>Property Preservation</t>
  </si>
  <si>
    <t>Disposition Costs (from Settlement Statement)  -</t>
  </si>
  <si>
    <t>Title Fees/Title Policy</t>
  </si>
  <si>
    <t>Attorney Fees</t>
  </si>
  <si>
    <t>Commission</t>
  </si>
  <si>
    <t>Real Estate Taxes</t>
  </si>
  <si>
    <t>Disposition Fee</t>
  </si>
  <si>
    <t>Deed Transfer/Recording</t>
  </si>
  <si>
    <t>Seller Costs</t>
  </si>
  <si>
    <t>Net Operating Income</t>
  </si>
  <si>
    <t>REO Manager:</t>
  </si>
  <si>
    <t>Other Fees</t>
  </si>
  <si>
    <t>Miscellaneous Closing Costs (from Settlement Statement) -</t>
  </si>
  <si>
    <t>Suspense Funds</t>
  </si>
  <si>
    <t>SAM Mgr _______</t>
  </si>
  <si>
    <t>REO Mgr _______</t>
  </si>
  <si>
    <t>L/S Analyst _______</t>
  </si>
  <si>
    <t>Fannie Mae Expense Analysis</t>
  </si>
  <si>
    <t>(LOAN-TO-VALUE / INTEREST RATE)</t>
  </si>
  <si>
    <t>INTERIM LOSS SHARING SETTLEMENT PAID AT FORECLOSURE:</t>
  </si>
  <si>
    <t>COMPLETION REPAIR ESCROW BALANCE:</t>
  </si>
  <si>
    <t>PROPERTY OPERATING CASH FLOW (IF ANY):</t>
  </si>
  <si>
    <t>TOTAL SERVICING ADVANCES:</t>
  </si>
  <si>
    <t>UNAPPLIED/SUSPENSE FUNDS:</t>
  </si>
  <si>
    <t>Alliant Capital, LLC</t>
  </si>
  <si>
    <t>AmeriSphere Multifamily Finance, LLC</t>
  </si>
  <si>
    <t>Arbor Commercial Funding, LLC</t>
  </si>
  <si>
    <t>Dougherty Mortgage LLC</t>
  </si>
  <si>
    <t>Beech Street Capital, LLC</t>
  </si>
  <si>
    <t>Beech Street</t>
  </si>
  <si>
    <t>Berkadia Commercial Mortgage LLC</t>
  </si>
  <si>
    <t>Berkadia</t>
  </si>
  <si>
    <t>Berkeley Point Capital LLC</t>
  </si>
  <si>
    <t>Berkeley Point</t>
  </si>
  <si>
    <t>CBRE Multifamily Capital, Inc.</t>
  </si>
  <si>
    <t>PNC Bank, NA</t>
  </si>
  <si>
    <t>PNC Bank</t>
  </si>
  <si>
    <t>Centerline Mortgage Capital, Inc.</t>
  </si>
  <si>
    <t>CWCapital LLC</t>
  </si>
  <si>
    <t>Grandbridge Real Estate Capital, LLC</t>
  </si>
  <si>
    <t>Greystone Servicing Corporation, Inc.</t>
  </si>
  <si>
    <t>HomeStreet Capital Corporation</t>
  </si>
  <si>
    <t>HSBC Bank USA, N.A.</t>
  </si>
  <si>
    <t>KeyCorp Real Estate Capital Markets, Inc.</t>
  </si>
  <si>
    <t>M&amp;T Realty Capital Corporation</t>
  </si>
  <si>
    <t>JPMorgan Chase Bank. N.A.</t>
  </si>
  <si>
    <t>JPM Chase</t>
  </si>
  <si>
    <t>Oak Grove Commerical Mortgage, LLC</t>
  </si>
  <si>
    <t>Oak Grove</t>
  </si>
  <si>
    <t>Pillar Multifamily, LLC</t>
  </si>
  <si>
    <t>Pillar</t>
  </si>
  <si>
    <t>Prudential Multifamily Mortgage, Inc.</t>
  </si>
  <si>
    <t>Red Mortgage Capital, LLC</t>
  </si>
  <si>
    <t>Other FNMA Lenders w/Loss Sharing</t>
  </si>
  <si>
    <t>Walker &amp; Dunlop, LLC</t>
  </si>
  <si>
    <t>Wells Fargo Bank, N.A.</t>
  </si>
  <si>
    <t>W &amp; D</t>
  </si>
  <si>
    <t>City National Bank</t>
  </si>
  <si>
    <t>CNB</t>
  </si>
  <si>
    <t>Anchor Bank</t>
  </si>
  <si>
    <t>AnchorBank</t>
  </si>
  <si>
    <t>SCHEDULED UPB &amp; ADJUSTED CREDITABLE LENDER ADVANCES:</t>
  </si>
  <si>
    <t>N/A</t>
  </si>
  <si>
    <t xml:space="preserve"> </t>
  </si>
  <si>
    <t xml:space="preserve">Appraisal </t>
  </si>
  <si>
    <t>Debt Service at Current Note Rate:</t>
  </si>
  <si>
    <t>Debt Service at Modified Note Rate:</t>
  </si>
  <si>
    <t>Debt Service at Current Tier II Rate:</t>
  </si>
  <si>
    <t>Rate less G&amp;S</t>
  </si>
  <si>
    <t>DUS FINAL LOSS SHARING CALCULATION FOR LOAN MODIFICATIONS</t>
  </si>
  <si>
    <t>Less Payoff Amount:</t>
  </si>
  <si>
    <t>Final Loss on Loan to Value:</t>
  </si>
  <si>
    <t>Final Loss on Interest Rate:</t>
  </si>
  <si>
    <t>TOTAL FINAL LOSS FOR LOSS SHARING CALCULATION</t>
  </si>
  <si>
    <t>FINAL AV</t>
  </si>
  <si>
    <t>DUS INTERIM LOSS SHARING CALCULATION FOR LOAN MODIFICATIONS</t>
  </si>
  <si>
    <t>(For Reserve of Liquidity)</t>
  </si>
  <si>
    <t>Less Asset Value:</t>
  </si>
  <si>
    <t>Interim Loss on Loan to Value:</t>
  </si>
  <si>
    <t>Interim Loss on Interest Rate:</t>
  </si>
  <si>
    <t>TOTAL INTERIM LOSS</t>
  </si>
  <si>
    <t>CALCULATION OF ADDITIONAL OPERATIONAL LIQUIDITY FROM LENDER</t>
  </si>
  <si>
    <t>Total Loss For Reserves</t>
  </si>
  <si>
    <t xml:space="preserve">33.33% x [DUS Loss Sharing Allocable Percentage] = </t>
  </si>
  <si>
    <t>Lender's Increased Operational Liquidity:</t>
  </si>
  <si>
    <t>PART III. PRINCIPAL FORGIVENESS *</t>
  </si>
  <si>
    <t>Amount of Principal Forgiven with Loan Modification:</t>
  </si>
  <si>
    <t xml:space="preserve">      *  This amount will be addressed under a Final Settlement of Loss Calculation</t>
  </si>
  <si>
    <t>P&amp;I Delinquency Shortfall:</t>
  </si>
  <si>
    <t>Delinquent P&amp;I Advs</t>
  </si>
  <si>
    <t>Delinquent P &amp; I Shortfall</t>
  </si>
  <si>
    <t>Reimbursed to Lender</t>
  </si>
  <si>
    <t xml:space="preserve">For Period: </t>
  </si>
  <si>
    <t>Run Date: 6/19/12</t>
  </si>
  <si>
    <t>Fannie Mae</t>
  </si>
  <si>
    <t>Report 12</t>
  </si>
  <si>
    <t>Run Time: 10:39</t>
  </si>
  <si>
    <t>Multifamily REO Accounting System</t>
  </si>
  <si>
    <t>Property Transaction Report</t>
  </si>
  <si>
    <t>Property ID</t>
  </si>
  <si>
    <t>SRC Key ID</t>
  </si>
  <si>
    <t>Property Name</t>
  </si>
  <si>
    <t xml:space="preserve">City/State </t>
  </si>
  <si>
    <t>Region</t>
  </si>
  <si>
    <t>Property Status</t>
  </si>
  <si>
    <t>Acquired Date</t>
  </si>
  <si>
    <t>Disposed Date</t>
  </si>
  <si>
    <t>Loan</t>
  </si>
  <si>
    <t>Loan Status:</t>
  </si>
  <si>
    <t>UPB:</t>
  </si>
  <si>
    <t>Loan Disposed Date:</t>
  </si>
  <si>
    <t>Servicer:</t>
  </si>
  <si>
    <t>Account</t>
  </si>
  <si>
    <t>Trans</t>
  </si>
  <si>
    <t xml:space="preserve">Invoice </t>
  </si>
  <si>
    <t>Transaction Description</t>
  </si>
  <si>
    <t>Journal Entry Notes</t>
  </si>
  <si>
    <t>Payee/Payor</t>
  </si>
  <si>
    <t>Code</t>
  </si>
  <si>
    <t>No.</t>
  </si>
  <si>
    <t>TransactionTotal:</t>
  </si>
  <si>
    <t xml:space="preserve">LOSS SHARING TAX PRORATION </t>
  </si>
  <si>
    <t>FM Loan #____________</t>
  </si>
  <si>
    <t>FC Date:</t>
  </si>
  <si>
    <t>T or O:</t>
  </si>
  <si>
    <t>Tax Year</t>
  </si>
  <si>
    <t>20XX</t>
  </si>
  <si>
    <t>Total Tax Paid</t>
  </si>
  <si>
    <t>From</t>
  </si>
  <si>
    <t>Thru</t>
  </si>
  <si>
    <t>Daily Rate</t>
  </si>
  <si>
    <t>Post FC tax proration</t>
  </si>
  <si>
    <t>Pre FC tax proration</t>
  </si>
  <si>
    <t>Address:</t>
  </si>
  <si>
    <t>Street</t>
  </si>
  <si>
    <t>City, ST</t>
  </si>
  <si>
    <t>County</t>
  </si>
  <si>
    <t>Parcel Number(s) -</t>
  </si>
  <si>
    <t xml:space="preserve">&gt; </t>
  </si>
  <si>
    <t>[ENTER I, II, III OR PARI PASSU I / II]</t>
  </si>
  <si>
    <t>Pari Passu I</t>
  </si>
  <si>
    <t>Pari Passu II</t>
  </si>
  <si>
    <r>
      <t xml:space="preserve">LESS LENDER OUTLAYS </t>
    </r>
    <r>
      <rPr>
        <b/>
        <u val="single"/>
        <sz val="12"/>
        <rFont val="Source Sans Pro"/>
        <family val="2"/>
      </rPr>
      <t>(NOT PREVIOUSLY REIMBURSED BY FANNIE MAE)</t>
    </r>
    <r>
      <rPr>
        <u val="single"/>
        <sz val="12"/>
        <rFont val="Source Sans Pro"/>
        <family val="2"/>
      </rPr>
      <t>:</t>
    </r>
  </si>
  <si>
    <r>
      <t xml:space="preserve">Loss Notification Form – Secondary Risk Mortgage Loan </t>
    </r>
    <r>
      <rPr>
        <b/>
        <sz val="9"/>
        <rFont val="Arial MT"/>
        <family val="0"/>
      </rPr>
      <t>Form 4817</t>
    </r>
  </si>
  <si>
    <t>Final Loss Notification Form – Primary Risk Mortgage Loan Form 4820</t>
  </si>
  <si>
    <t>© 2023 Fannie Mae          August 2023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</si>
</sst>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%"/>
    <numFmt numFmtId="166" formatCode="&quot;$&quot;#,##0.00"/>
    <numFmt numFmtId="167" formatCode="0.0%"/>
    <numFmt numFmtId="168" formatCode="m/d/yyyy;@"/>
    <numFmt numFmtId="169" formatCode="_(* #,##0_);_(* \(#,##0\);_(* &quot;-&quot;??_);_(@_)"/>
    <numFmt numFmtId="170" formatCode="mm/dd/yy;@"/>
    <numFmt numFmtId="171" formatCode="0000000000"/>
    <numFmt numFmtId="172" formatCode="[$-409]dd\-mmm\-yy;@"/>
    <numFmt numFmtId="173" formatCode="&quot;$&quot;#,##0"/>
    <numFmt numFmtId="174" formatCode="m/d/yy;@"/>
    <numFmt numFmtId="175" formatCode="[$-409]d\-mmm\-yy;@"/>
    <numFmt numFmtId="176" formatCode="0_)"/>
    <numFmt numFmtId="177" formatCode="dd\-mmm\-yy"/>
    <numFmt numFmtId="178" formatCode="_(&quot;$&quot;* #,##0_);_(&quot;$&quot;* \(#,##0\);_(&quot;$&quot;* &quot;-&quot;??_);_(@_)"/>
    <numFmt numFmtId="179" formatCode="m/d"/>
    <numFmt numFmtId="180" formatCode="mmmm\-yy"/>
    <numFmt numFmtId="181" formatCode="&quot;$&quot;#,##0.00;\(&quot;$&quot;#,##0.00\)"/>
    <numFmt numFmtId="182" formatCode="_(* #,##0.0_);_(* \(#,##0.0\);_(* &quot;-&quot;??_);_(@_)"/>
    <numFmt numFmtId="183" formatCode="_(&quot;$&quot;* #,##0.0_);_(&quot;$&quot;* \(#,##0.0\);_(&quot;$&quot;* &quot;-&quot;??_);_(@_)"/>
    <numFmt numFmtId="184" formatCode="&quot;$&quot;#,##0.0"/>
    <numFmt numFmtId="185" formatCode="&quot;$&quot;#,##0.000"/>
    <numFmt numFmtId="186" formatCode="_(&quot;$&quot;* #,##0_);_(&quot;$&quot;* \(#,##0.0\);_(&quot;$&quot;* &quot;-&quot;??_);_(@_)"/>
    <numFmt numFmtId="187" formatCode="#,##0.0_);\(#,##0.0\)"/>
    <numFmt numFmtId="188" formatCode="0.0"/>
    <numFmt numFmtId="189" formatCode="_(* #,##0.0_);_(* \(#,##0.0\);_(* &quot;-&quot;?_);_(@_)"/>
    <numFmt numFmtId="190" formatCode="#,##0.0"/>
    <numFmt numFmtId="191" formatCode="_(* #,##0.000_);_(* \(#,##0.000\);_(* &quot;-&quot;??_);_(@_)"/>
    <numFmt numFmtId="192" formatCode="_(&quot;$&quot;* #,##0.000_);_(&quot;$&quot;* \(#,##0.000\);_(&quot;$&quot;* &quot;-&quot;??_);_(@_)"/>
    <numFmt numFmtId="193" formatCode="_(* #,##0.000_);_(* \(#,##0.000\);_(* &quot;-&quot;???_);_(@_)"/>
    <numFmt numFmtId="194" formatCode="_(* #,##0.0000_);_(* \(#,##0.0000\);_(* &quot;-&quot;??_);_(@_)"/>
    <numFmt numFmtId="195" formatCode="_(* #,##0.00000_);_(* \(#,##0.00000\);_(* &quot;-&quot;??_);_(@_)"/>
    <numFmt numFmtId="196" formatCode="_(&quot;$&quot;* #,##0.0000_);_(&quot;$&quot;* \(#,##0.0000\);_(&quot;$&quot;* &quot;-&quot;??_);_(@_)"/>
    <numFmt numFmtId="197" formatCode="yyyy"/>
    <numFmt numFmtId="198" formatCode="&quot;$&quot;#,##0.000_);\(&quot;$&quot;#,##0.000\)"/>
    <numFmt numFmtId="199" formatCode="&quot;$&quot;#,##0.0000"/>
    <numFmt numFmtId="200" formatCode="0.000"/>
    <numFmt numFmtId="201" formatCode="0.0000"/>
    <numFmt numFmtId="202" formatCode="_(&quot;$&quot;* #,##0._);_(&quot;$&quot;* \(#,##0.0\);_(&quot;$&quot;* &quot;-&quot;??_);_(@_)"/>
    <numFmt numFmtId="203" formatCode="[$-409]dddd\,\ mmmm\ dd\,\ yyyy"/>
    <numFmt numFmtId="204" formatCode="[$-409]h:mm:ss\ AM/PM"/>
    <numFmt numFmtId="205" formatCode="d\-mmm\-yyyy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12"/>
      <name val="Arial MT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MT"/>
      <family val="0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36"/>
      <name val="Arial"/>
      <family val="0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0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sz val="12"/>
      <name val="SWISS"/>
      <family val="0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Source Sans Pro"/>
      <family val="2"/>
    </font>
    <font>
      <b/>
      <sz val="14"/>
      <name val="Source Sans Pro"/>
      <family val="2"/>
    </font>
    <font>
      <sz val="12"/>
      <name val="Source Sans Pro"/>
      <family val="2"/>
    </font>
    <font>
      <b/>
      <sz val="15"/>
      <color indexed="12"/>
      <name val="Source Sans Pro"/>
      <family val="2"/>
    </font>
    <font>
      <b/>
      <sz val="12"/>
      <name val="Source Sans Pro"/>
      <family val="2"/>
    </font>
    <font>
      <b/>
      <sz val="12"/>
      <color indexed="12"/>
      <name val="Source Sans Pro"/>
      <family val="2"/>
    </font>
    <font>
      <sz val="10"/>
      <name val="Source Sans Pro"/>
      <family val="2"/>
    </font>
    <font>
      <sz val="10"/>
      <color indexed="12"/>
      <name val="Source Sans Pro"/>
      <family val="2"/>
    </font>
    <font>
      <b/>
      <sz val="24"/>
      <name val="Source Sans Pro"/>
      <family val="2"/>
    </font>
    <font>
      <b/>
      <sz val="24"/>
      <color indexed="12"/>
      <name val="Source Sans Pro"/>
      <family val="2"/>
    </font>
    <font>
      <b/>
      <i/>
      <sz val="10"/>
      <name val="Source Sans Pro"/>
      <family val="2"/>
    </font>
    <font>
      <b/>
      <sz val="14"/>
      <color indexed="12"/>
      <name val="Source Sans Pro"/>
      <family val="2"/>
    </font>
    <font>
      <sz val="12"/>
      <color indexed="12"/>
      <name val="Source Sans Pro"/>
      <family val="2"/>
    </font>
    <font>
      <b/>
      <sz val="10"/>
      <color indexed="12"/>
      <name val="Source Sans Pro"/>
      <family val="2"/>
    </font>
    <font>
      <b/>
      <sz val="12"/>
      <color indexed="10"/>
      <name val="Source Sans Pro"/>
      <family val="2"/>
    </font>
    <font>
      <sz val="12"/>
      <color indexed="10"/>
      <name val="Source Sans Pro"/>
      <family val="2"/>
    </font>
    <font>
      <sz val="8"/>
      <color indexed="12"/>
      <name val="Source Sans Pro"/>
      <family val="2"/>
    </font>
    <font>
      <u val="single"/>
      <sz val="12"/>
      <name val="Source Sans Pro"/>
      <family val="2"/>
    </font>
    <font>
      <b/>
      <sz val="12"/>
      <color indexed="8"/>
      <name val="Source Sans Pro"/>
      <family val="2"/>
    </font>
    <font>
      <b/>
      <sz val="10"/>
      <color indexed="8"/>
      <name val="Source Sans Pro"/>
      <family val="2"/>
    </font>
    <font>
      <sz val="12"/>
      <color indexed="8"/>
      <name val="Source Sans Pro"/>
      <family val="2"/>
    </font>
    <font>
      <i/>
      <sz val="10"/>
      <color indexed="12"/>
      <name val="Source Sans Pro"/>
      <family val="2"/>
    </font>
    <font>
      <i/>
      <sz val="10"/>
      <name val="Source Sans Pro"/>
      <family val="2"/>
    </font>
    <font>
      <b/>
      <i/>
      <sz val="12"/>
      <name val="Source Sans Pro"/>
      <family val="2"/>
    </font>
    <font>
      <sz val="9"/>
      <name val="Source Sans Pro"/>
      <family val="2"/>
    </font>
    <font>
      <b/>
      <u val="single"/>
      <sz val="12"/>
      <name val="Source Sans Pro"/>
      <family val="2"/>
    </font>
    <font>
      <b/>
      <u val="single"/>
      <sz val="11"/>
      <name val="Source Sans Pro"/>
      <family val="2"/>
    </font>
    <font>
      <b/>
      <sz val="16"/>
      <name val="Source Sans Pro"/>
      <family val="2"/>
    </font>
    <font>
      <b/>
      <sz val="11"/>
      <name val="Source Sans Pro"/>
      <family val="2"/>
    </font>
    <font>
      <sz val="9"/>
      <name val="Arial MT"/>
      <family val="0"/>
    </font>
    <font>
      <b/>
      <sz val="9"/>
      <name val="Arial MT"/>
      <family val="0"/>
    </font>
    <font>
      <b/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uble">
        <color indexed="8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83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83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83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83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83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7" borderId="0" applyNumberFormat="0" applyBorder="0" applyAlignment="0" applyProtection="0"/>
    <xf numFmtId="0" fontId="83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83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83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3" borderId="0" applyNumberFormat="0" applyBorder="0" applyAlignment="0" applyProtection="0"/>
    <xf numFmtId="0" fontId="1" fillId="13" borderId="0" applyNumberFormat="0" applyBorder="0" applyAlignment="0" applyProtection="0"/>
    <xf numFmtId="0" fontId="83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83" fillId="15" borderId="0" applyNumberFormat="0" applyBorder="0" applyAlignment="0" applyProtection="0"/>
    <xf numFmtId="0" fontId="1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83" fillId="16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83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84" fillId="19" borderId="0" applyNumberFormat="0" applyBorder="0" applyAlignment="0" applyProtection="0"/>
    <xf numFmtId="0" fontId="27" fillId="20" borderId="0" applyNumberFormat="0" applyBorder="0" applyAlignment="0" applyProtection="0"/>
    <xf numFmtId="0" fontId="29" fillId="20" borderId="0" applyNumberFormat="0" applyBorder="0" applyAlignment="0" applyProtection="0"/>
    <xf numFmtId="0" fontId="84" fillId="21" borderId="0" applyNumberFormat="0" applyBorder="0" applyAlignment="0" applyProtection="0"/>
    <xf numFmtId="0" fontId="27" fillId="13" borderId="0" applyNumberFormat="0" applyBorder="0" applyAlignment="0" applyProtection="0"/>
    <xf numFmtId="0" fontId="29" fillId="13" borderId="0" applyNumberFormat="0" applyBorder="0" applyAlignment="0" applyProtection="0"/>
    <xf numFmtId="0" fontId="84" fillId="14" borderId="0" applyNumberFormat="0" applyBorder="0" applyAlignment="0" applyProtection="0"/>
    <xf numFmtId="0" fontId="27" fillId="14" borderId="0" applyNumberFormat="0" applyBorder="0" applyAlignment="0" applyProtection="0"/>
    <xf numFmtId="0" fontId="29" fillId="14" borderId="0" applyNumberFormat="0" applyBorder="0" applyAlignment="0" applyProtection="0"/>
    <xf numFmtId="0" fontId="84" fillId="22" borderId="0" applyNumberFormat="0" applyBorder="0" applyAlignment="0" applyProtection="0"/>
    <xf numFmtId="0" fontId="27" fillId="22" borderId="0" applyNumberFormat="0" applyBorder="0" applyAlignment="0" applyProtection="0"/>
    <xf numFmtId="0" fontId="29" fillId="22" borderId="0" applyNumberFormat="0" applyBorder="0" applyAlignment="0" applyProtection="0"/>
    <xf numFmtId="0" fontId="84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4" borderId="0" applyNumberFormat="0" applyBorder="0" applyAlignment="0" applyProtection="0"/>
    <xf numFmtId="0" fontId="84" fillId="25" borderId="0" applyNumberFormat="0" applyBorder="0" applyAlignment="0" applyProtection="0"/>
    <xf numFmtId="0" fontId="27" fillId="25" borderId="0" applyNumberFormat="0" applyBorder="0" applyAlignment="0" applyProtection="0"/>
    <xf numFmtId="0" fontId="29" fillId="25" borderId="0" applyNumberFormat="0" applyBorder="0" applyAlignment="0" applyProtection="0"/>
    <xf numFmtId="0" fontId="84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7" borderId="0" applyNumberFormat="0" applyBorder="0" applyAlignment="0" applyProtection="0"/>
    <xf numFmtId="0" fontId="84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29" borderId="0" applyNumberFormat="0" applyBorder="0" applyAlignment="0" applyProtection="0"/>
    <xf numFmtId="0" fontId="84" fillId="30" borderId="0" applyNumberFormat="0" applyBorder="0" applyAlignment="0" applyProtection="0"/>
    <xf numFmtId="0" fontId="27" fillId="31" borderId="0" applyNumberFormat="0" applyBorder="0" applyAlignment="0" applyProtection="0"/>
    <xf numFmtId="0" fontId="29" fillId="31" borderId="0" applyNumberFormat="0" applyBorder="0" applyAlignment="0" applyProtection="0"/>
    <xf numFmtId="0" fontId="84" fillId="32" borderId="0" applyNumberFormat="0" applyBorder="0" applyAlignment="0" applyProtection="0"/>
    <xf numFmtId="0" fontId="27" fillId="22" borderId="0" applyNumberFormat="0" applyBorder="0" applyAlignment="0" applyProtection="0"/>
    <xf numFmtId="0" fontId="29" fillId="22" borderId="0" applyNumberFormat="0" applyBorder="0" applyAlignment="0" applyProtection="0"/>
    <xf numFmtId="0" fontId="84" fillId="33" borderId="0" applyNumberFormat="0" applyBorder="0" applyAlignment="0" applyProtection="0"/>
    <xf numFmtId="0" fontId="27" fillId="24" borderId="0" applyNumberFormat="0" applyBorder="0" applyAlignment="0" applyProtection="0"/>
    <xf numFmtId="0" fontId="29" fillId="24" borderId="0" applyNumberFormat="0" applyBorder="0" applyAlignment="0" applyProtection="0"/>
    <xf numFmtId="0" fontId="84" fillId="34" borderId="0" applyNumberFormat="0" applyBorder="0" applyAlignment="0" applyProtection="0"/>
    <xf numFmtId="0" fontId="27" fillId="35" borderId="0" applyNumberFormat="0" applyBorder="0" applyAlignment="0" applyProtection="0"/>
    <xf numFmtId="0" fontId="29" fillId="35" borderId="0" applyNumberFormat="0" applyBorder="0" applyAlignment="0" applyProtection="0"/>
    <xf numFmtId="0" fontId="85" fillId="36" borderId="0" applyNumberFormat="0" applyBorder="0" applyAlignment="0" applyProtection="0"/>
    <xf numFmtId="0" fontId="17" fillId="3" borderId="0" applyNumberFormat="0" applyBorder="0" applyAlignment="0" applyProtection="0"/>
    <xf numFmtId="0" fontId="30" fillId="3" borderId="0" applyNumberFormat="0" applyBorder="0" applyAlignment="0" applyProtection="0"/>
    <xf numFmtId="0" fontId="86" fillId="37" borderId="1" applyNumberFormat="0" applyAlignment="0" applyProtection="0"/>
    <xf numFmtId="0" fontId="21" fillId="38" borderId="2" applyNumberFormat="0" applyAlignment="0" applyProtection="0"/>
    <xf numFmtId="0" fontId="31" fillId="38" borderId="2" applyNumberFormat="0" applyAlignment="0" applyProtection="0"/>
    <xf numFmtId="0" fontId="87" fillId="39" borderId="3" applyNumberFormat="0" applyAlignment="0" applyProtection="0"/>
    <xf numFmtId="0" fontId="23" fillId="40" borderId="4" applyNumberFormat="0" applyAlignment="0" applyProtection="0"/>
    <xf numFmtId="0" fontId="32" fillId="4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9" fillId="41" borderId="0" applyNumberFormat="0" applyBorder="0" applyAlignment="0" applyProtection="0"/>
    <xf numFmtId="0" fontId="16" fillId="4" borderId="0" applyNumberFormat="0" applyBorder="0" applyAlignment="0" applyProtection="0"/>
    <xf numFmtId="0" fontId="35" fillId="4" borderId="0" applyNumberFormat="0" applyBorder="0" applyAlignment="0" applyProtection="0"/>
    <xf numFmtId="0" fontId="90" fillId="0" borderId="5" applyNumberFormat="0" applyFill="0" applyAlignment="0" applyProtection="0"/>
    <xf numFmtId="0" fontId="13" fillId="0" borderId="6" applyNumberFormat="0" applyFill="0" applyAlignment="0" applyProtection="0"/>
    <xf numFmtId="0" fontId="36" fillId="0" borderId="6" applyNumberFormat="0" applyFill="0" applyAlignment="0" applyProtection="0"/>
    <xf numFmtId="0" fontId="91" fillId="0" borderId="7" applyNumberFormat="0" applyFill="0" applyAlignment="0" applyProtection="0"/>
    <xf numFmtId="0" fontId="14" fillId="0" borderId="8" applyNumberFormat="0" applyFill="0" applyAlignment="0" applyProtection="0"/>
    <xf numFmtId="0" fontId="37" fillId="0" borderId="8" applyNumberFormat="0" applyFill="0" applyAlignment="0" applyProtection="0"/>
    <xf numFmtId="0" fontId="92" fillId="0" borderId="9" applyNumberFormat="0" applyFill="0" applyAlignment="0" applyProtection="0"/>
    <xf numFmtId="0" fontId="15" fillId="0" borderId="10" applyNumberFormat="0" applyFill="0" applyAlignment="0" applyProtection="0"/>
    <xf numFmtId="0" fontId="38" fillId="0" borderId="10" applyNumberFormat="0" applyFill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3" fillId="42" borderId="1" applyNumberFormat="0" applyAlignment="0" applyProtection="0"/>
    <xf numFmtId="0" fontId="19" fillId="9" borderId="2" applyNumberFormat="0" applyAlignment="0" applyProtection="0"/>
    <xf numFmtId="0" fontId="40" fillId="9" borderId="2" applyNumberFormat="0" applyAlignment="0" applyProtection="0"/>
    <xf numFmtId="0" fontId="94" fillId="0" borderId="11" applyNumberFormat="0" applyFill="0" applyAlignment="0" applyProtection="0"/>
    <xf numFmtId="0" fontId="22" fillId="0" borderId="12" applyNumberFormat="0" applyFill="0" applyAlignment="0" applyProtection="0"/>
    <xf numFmtId="0" fontId="41" fillId="0" borderId="12" applyNumberFormat="0" applyFill="0" applyAlignment="0" applyProtection="0"/>
    <xf numFmtId="0" fontId="95" fillId="43" borderId="0" applyNumberFormat="0" applyBorder="0" applyAlignment="0" applyProtection="0"/>
    <xf numFmtId="0" fontId="18" fillId="44" borderId="0" applyNumberFormat="0" applyBorder="0" applyAlignment="0" applyProtection="0"/>
    <xf numFmtId="0" fontId="42" fillId="4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5" borderId="13" applyNumberFormat="0" applyFont="0" applyAlignment="0" applyProtection="0"/>
    <xf numFmtId="0" fontId="28" fillId="46" borderId="14" applyNumberFormat="0" applyFont="0" applyAlignment="0" applyProtection="0"/>
    <xf numFmtId="0" fontId="1" fillId="46" borderId="14" applyNumberFormat="0" applyFont="0" applyAlignment="0" applyProtection="0"/>
    <xf numFmtId="0" fontId="96" fillId="37" borderId="15" applyNumberFormat="0" applyAlignment="0" applyProtection="0"/>
    <xf numFmtId="0" fontId="20" fillId="38" borderId="16" applyNumberFormat="0" applyAlignment="0" applyProtection="0"/>
    <xf numFmtId="0" fontId="44" fillId="38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97" fillId="0" borderId="0" applyNumberFormat="0" applyFill="0" applyBorder="0" applyAlignment="0" applyProtection="0"/>
    <xf numFmtId="0" fontId="98" fillId="0" borderId="17" applyNumberFormat="0" applyFill="0" applyAlignment="0" applyProtection="0"/>
    <xf numFmtId="0" fontId="26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6" fontId="0" fillId="0" borderId="19" xfId="0" applyNumberFormat="1" applyBorder="1" applyAlignment="1">
      <alignment/>
    </xf>
    <xf numFmtId="172" fontId="0" fillId="0" borderId="0" xfId="0" applyNumberFormat="1" applyAlignment="1">
      <alignment horizontal="center"/>
    </xf>
    <xf numFmtId="0" fontId="9" fillId="0" borderId="0" xfId="0" applyFont="1" applyAlignment="1">
      <alignment horizontal="left" indent="2"/>
    </xf>
    <xf numFmtId="166" fontId="9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indent="2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3" fontId="0" fillId="0" borderId="0" xfId="0" applyNumberFormat="1" applyAlignment="1">
      <alignment horizontal="center"/>
    </xf>
    <xf numFmtId="173" fontId="0" fillId="0" borderId="19" xfId="0" applyNumberFormat="1" applyBorder="1" applyAlignment="1">
      <alignment/>
    </xf>
    <xf numFmtId="173" fontId="9" fillId="0" borderId="2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173" fontId="12" fillId="0" borderId="0" xfId="0" applyNumberFormat="1" applyFont="1" applyAlignment="1">
      <alignment/>
    </xf>
    <xf numFmtId="173" fontId="9" fillId="0" borderId="21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14" fontId="4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8" fontId="49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8" fontId="49" fillId="0" borderId="0" xfId="0" applyNumberFormat="1" applyFont="1" applyAlignment="1">
      <alignment horizontal="left"/>
    </xf>
    <xf numFmtId="0" fontId="47" fillId="0" borderId="19" xfId="0" applyFont="1" applyBorder="1" applyAlignment="1">
      <alignment horizontal="center"/>
    </xf>
    <xf numFmtId="0" fontId="47" fillId="0" borderId="19" xfId="0" applyFont="1" applyBorder="1" applyAlignment="1">
      <alignment/>
    </xf>
    <xf numFmtId="8" fontId="47" fillId="0" borderId="22" xfId="0" applyNumberFormat="1" applyFont="1" applyBorder="1" applyAlignment="1">
      <alignment horizontal="right"/>
    </xf>
    <xf numFmtId="8" fontId="47" fillId="0" borderId="22" xfId="0" applyNumberFormat="1" applyFont="1" applyBorder="1" applyAlignment="1">
      <alignment/>
    </xf>
    <xf numFmtId="0" fontId="50" fillId="47" borderId="0" xfId="191" applyFont="1" applyFill="1" applyProtection="1">
      <alignment/>
      <protection/>
    </xf>
    <xf numFmtId="0" fontId="51" fillId="38" borderId="23" xfId="191" applyFont="1" applyFill="1" applyBorder="1" applyProtection="1">
      <alignment/>
      <protection/>
    </xf>
    <xf numFmtId="0" fontId="52" fillId="38" borderId="24" xfId="191" applyFont="1" applyFill="1" applyBorder="1" applyProtection="1">
      <alignment/>
      <protection/>
    </xf>
    <xf numFmtId="0" fontId="52" fillId="38" borderId="25" xfId="191" applyFont="1" applyFill="1" applyBorder="1" applyProtection="1">
      <alignment/>
      <protection/>
    </xf>
    <xf numFmtId="0" fontId="53" fillId="47" borderId="0" xfId="191" applyFont="1" applyFill="1" applyBorder="1" applyProtection="1">
      <alignment/>
      <protection/>
    </xf>
    <xf numFmtId="0" fontId="52" fillId="47" borderId="0" xfId="191" applyFont="1" applyFill="1">
      <alignment/>
      <protection/>
    </xf>
    <xf numFmtId="0" fontId="52" fillId="0" borderId="0" xfId="191" applyFont="1">
      <alignment/>
      <protection/>
    </xf>
    <xf numFmtId="0" fontId="52" fillId="47" borderId="0" xfId="191" applyFont="1" applyFill="1" applyProtection="1">
      <alignment/>
      <protection/>
    </xf>
    <xf numFmtId="0" fontId="54" fillId="38" borderId="26" xfId="191" applyFont="1" applyFill="1" applyBorder="1" applyProtection="1">
      <alignment/>
      <protection/>
    </xf>
    <xf numFmtId="0" fontId="55" fillId="48" borderId="0" xfId="191" applyFont="1" applyFill="1" applyProtection="1">
      <alignment/>
      <protection locked="0"/>
    </xf>
    <xf numFmtId="0" fontId="55" fillId="38" borderId="0" xfId="191" applyFont="1" applyFill="1" applyAlignment="1" applyProtection="1">
      <alignment horizontal="left"/>
      <protection/>
    </xf>
    <xf numFmtId="0" fontId="55" fillId="38" borderId="27" xfId="191" applyFont="1" applyFill="1" applyBorder="1" applyProtection="1">
      <alignment/>
      <protection/>
    </xf>
    <xf numFmtId="0" fontId="52" fillId="47" borderId="0" xfId="191" applyFont="1" applyFill="1" applyBorder="1" applyProtection="1">
      <alignment/>
      <protection/>
    </xf>
    <xf numFmtId="0" fontId="56" fillId="47" borderId="0" xfId="191" applyFont="1" applyFill="1" applyProtection="1">
      <alignment/>
      <protection/>
    </xf>
    <xf numFmtId="164" fontId="55" fillId="38" borderId="0" xfId="191" applyNumberFormat="1" applyFont="1" applyFill="1" applyAlignment="1" applyProtection="1">
      <alignment horizontal="left"/>
      <protection/>
    </xf>
    <xf numFmtId="0" fontId="57" fillId="38" borderId="27" xfId="191" applyFont="1" applyFill="1" applyBorder="1" applyProtection="1">
      <alignment/>
      <protection/>
    </xf>
    <xf numFmtId="0" fontId="58" fillId="47" borderId="0" xfId="191" applyFont="1" applyFill="1" applyProtection="1">
      <alignment/>
      <protection/>
    </xf>
    <xf numFmtId="0" fontId="51" fillId="38" borderId="28" xfId="191" applyFont="1" applyFill="1" applyBorder="1" applyAlignment="1" applyProtection="1">
      <alignment horizontal="left"/>
      <protection/>
    </xf>
    <xf numFmtId="0" fontId="51" fillId="38" borderId="29" xfId="191" applyFont="1" applyFill="1" applyBorder="1" applyProtection="1">
      <alignment/>
      <protection/>
    </xf>
    <xf numFmtId="0" fontId="59" fillId="38" borderId="29" xfId="191" applyFont="1" applyFill="1" applyBorder="1" applyAlignment="1" applyProtection="1">
      <alignment horizontal="center"/>
      <protection locked="0"/>
    </xf>
    <xf numFmtId="0" fontId="60" fillId="38" borderId="30" xfId="191" applyFont="1" applyFill="1" applyBorder="1" applyAlignment="1" applyProtection="1">
      <alignment horizontal="center" vertical="center" wrapText="1"/>
      <protection/>
    </xf>
    <xf numFmtId="0" fontId="61" fillId="47" borderId="0" xfId="191" applyFont="1" applyFill="1" applyAlignment="1" applyProtection="1">
      <alignment vertical="center"/>
      <protection/>
    </xf>
    <xf numFmtId="0" fontId="52" fillId="47" borderId="31" xfId="191" applyFont="1" applyFill="1" applyBorder="1" applyProtection="1">
      <alignment/>
      <protection/>
    </xf>
    <xf numFmtId="0" fontId="54" fillId="0" borderId="0" xfId="191" applyFont="1" applyAlignment="1">
      <alignment horizontal="center"/>
      <protection/>
    </xf>
    <xf numFmtId="0" fontId="52" fillId="47" borderId="32" xfId="191" applyFont="1" applyFill="1" applyBorder="1" applyProtection="1">
      <alignment/>
      <protection/>
    </xf>
    <xf numFmtId="0" fontId="61" fillId="48" borderId="33" xfId="191" applyFont="1" applyFill="1" applyBorder="1" applyProtection="1">
      <alignment/>
      <protection locked="0"/>
    </xf>
    <xf numFmtId="0" fontId="57" fillId="47" borderId="33" xfId="191" applyFont="1" applyFill="1" applyBorder="1" applyProtection="1">
      <alignment/>
      <protection/>
    </xf>
    <xf numFmtId="0" fontId="52" fillId="47" borderId="33" xfId="191" applyFont="1" applyFill="1" applyBorder="1" applyProtection="1">
      <alignment/>
      <protection/>
    </xf>
    <xf numFmtId="0" fontId="62" fillId="48" borderId="33" xfId="191" applyFont="1" applyFill="1" applyBorder="1" applyProtection="1">
      <alignment/>
      <protection locked="0"/>
    </xf>
    <xf numFmtId="0" fontId="53" fillId="47" borderId="34" xfId="191" applyFont="1" applyFill="1" applyBorder="1" applyProtection="1">
      <alignment/>
      <protection locked="0"/>
    </xf>
    <xf numFmtId="0" fontId="52" fillId="0" borderId="0" xfId="191" applyFont="1" applyAlignment="1">
      <alignment horizontal="right"/>
      <protection/>
    </xf>
    <xf numFmtId="0" fontId="52" fillId="47" borderId="35" xfId="191" applyFont="1" applyFill="1" applyBorder="1" applyProtection="1">
      <alignment/>
      <protection/>
    </xf>
    <xf numFmtId="0" fontId="62" fillId="48" borderId="0" xfId="191" applyFont="1" applyFill="1" applyBorder="1" applyAlignment="1" applyProtection="1">
      <alignment horizontal="left"/>
      <protection locked="0"/>
    </xf>
    <xf numFmtId="0" fontId="57" fillId="47" borderId="0" xfId="191" applyFont="1" applyFill="1" applyProtection="1">
      <alignment/>
      <protection/>
    </xf>
    <xf numFmtId="0" fontId="62" fillId="48" borderId="0" xfId="191" applyFont="1" applyFill="1" applyBorder="1" applyProtection="1">
      <alignment/>
      <protection locked="0"/>
    </xf>
    <xf numFmtId="0" fontId="57" fillId="47" borderId="36" xfId="191" applyFont="1" applyFill="1" applyBorder="1" applyProtection="1">
      <alignment/>
      <protection locked="0"/>
    </xf>
    <xf numFmtId="0" fontId="54" fillId="0" borderId="37" xfId="191" applyFont="1" applyBorder="1" applyAlignment="1">
      <alignment horizontal="center"/>
      <protection/>
    </xf>
    <xf numFmtId="0" fontId="63" fillId="48" borderId="36" xfId="191" applyFont="1" applyFill="1" applyBorder="1" applyAlignment="1" applyProtection="1">
      <alignment horizontal="center"/>
      <protection locked="0"/>
    </xf>
    <xf numFmtId="0" fontId="52" fillId="0" borderId="32" xfId="191" applyFont="1" applyBorder="1">
      <alignment/>
      <protection/>
    </xf>
    <xf numFmtId="0" fontId="54" fillId="0" borderId="34" xfId="191" applyFont="1" applyBorder="1">
      <alignment/>
      <protection/>
    </xf>
    <xf numFmtId="0" fontId="52" fillId="47" borderId="38" xfId="191" applyFont="1" applyFill="1" applyBorder="1" applyProtection="1">
      <alignment/>
      <protection/>
    </xf>
    <xf numFmtId="0" fontId="62" fillId="48" borderId="31" xfId="191" applyFont="1" applyFill="1" applyBorder="1" applyAlignment="1" applyProtection="1">
      <alignment horizontal="left"/>
      <protection locked="0"/>
    </xf>
    <xf numFmtId="168" fontId="63" fillId="48" borderId="36" xfId="191" applyNumberFormat="1" applyFont="1" applyFill="1" applyBorder="1" applyAlignment="1" applyProtection="1" quotePrefix="1">
      <alignment horizontal="center"/>
      <protection locked="0"/>
    </xf>
    <xf numFmtId="166" fontId="52" fillId="0" borderId="35" xfId="191" applyNumberFormat="1" applyFont="1" applyBorder="1">
      <alignment/>
      <protection/>
    </xf>
    <xf numFmtId="167" fontId="52" fillId="0" borderId="36" xfId="198" applyNumberFormat="1" applyFont="1" applyBorder="1" applyAlignment="1">
      <alignment/>
    </xf>
    <xf numFmtId="0" fontId="54" fillId="47" borderId="0" xfId="191" applyFont="1" applyFill="1" applyProtection="1">
      <alignment/>
      <protection locked="0"/>
    </xf>
    <xf numFmtId="0" fontId="52" fillId="47" borderId="0" xfId="191" applyFont="1" applyFill="1" applyProtection="1">
      <alignment/>
      <protection locked="0"/>
    </xf>
    <xf numFmtId="0" fontId="52" fillId="47" borderId="34" xfId="191" applyFont="1" applyFill="1" applyBorder="1" applyProtection="1">
      <alignment/>
      <protection/>
    </xf>
    <xf numFmtId="0" fontId="56" fillId="47" borderId="0" xfId="191" applyFont="1" applyFill="1" applyAlignment="1" applyProtection="1">
      <alignment horizontal="center"/>
      <protection locked="0"/>
    </xf>
    <xf numFmtId="0" fontId="56" fillId="47" borderId="36" xfId="191" applyFont="1" applyFill="1" applyBorder="1" applyAlignment="1" applyProtection="1">
      <alignment horizontal="center"/>
      <protection/>
    </xf>
    <xf numFmtId="166" fontId="52" fillId="0" borderId="38" xfId="191" applyNumberFormat="1" applyFont="1" applyBorder="1">
      <alignment/>
      <protection/>
    </xf>
    <xf numFmtId="167" fontId="52" fillId="0" borderId="39" xfId="198" applyNumberFormat="1" applyFont="1" applyBorder="1" applyAlignment="1">
      <alignment/>
    </xf>
    <xf numFmtId="7" fontId="62" fillId="48" borderId="0" xfId="191" applyNumberFormat="1" applyFont="1" applyFill="1" applyProtection="1">
      <alignment/>
      <protection locked="0"/>
    </xf>
    <xf numFmtId="165" fontId="62" fillId="48" borderId="0" xfId="198" applyNumberFormat="1" applyFont="1" applyFill="1" applyAlignment="1" applyProtection="1">
      <alignment horizontal="center"/>
      <protection locked="0"/>
    </xf>
    <xf numFmtId="10" fontId="57" fillId="47" borderId="36" xfId="198" applyNumberFormat="1" applyFont="1" applyFill="1" applyBorder="1" applyAlignment="1" applyProtection="1">
      <alignment horizontal="center"/>
      <protection locked="0"/>
    </xf>
    <xf numFmtId="165" fontId="52" fillId="47" borderId="0" xfId="198" applyNumberFormat="1" applyFont="1" applyFill="1" applyAlignment="1" applyProtection="1">
      <alignment horizontal="center"/>
      <protection/>
    </xf>
    <xf numFmtId="0" fontId="54" fillId="0" borderId="40" xfId="191" applyFont="1" applyBorder="1" applyAlignment="1">
      <alignment horizontal="center"/>
      <protection/>
    </xf>
    <xf numFmtId="0" fontId="54" fillId="0" borderId="35" xfId="191" applyFont="1" applyBorder="1" applyAlignment="1">
      <alignment horizontal="center"/>
      <protection/>
    </xf>
    <xf numFmtId="0" fontId="54" fillId="0" borderId="36" xfId="191" applyFont="1" applyBorder="1" applyAlignment="1">
      <alignment horizontal="center"/>
      <protection/>
    </xf>
    <xf numFmtId="169" fontId="62" fillId="48" borderId="0" xfId="116" applyNumberFormat="1" applyFont="1" applyFill="1" applyAlignment="1" applyProtection="1">
      <alignment/>
      <protection locked="0"/>
    </xf>
    <xf numFmtId="170" fontId="62" fillId="48" borderId="0" xfId="191" applyNumberFormat="1" applyFont="1" applyFill="1" applyAlignment="1" applyProtection="1">
      <alignment horizontal="center"/>
      <protection locked="0"/>
    </xf>
    <xf numFmtId="0" fontId="52" fillId="47" borderId="36" xfId="191" applyFont="1" applyFill="1" applyBorder="1" applyProtection="1">
      <alignment/>
      <protection locked="0"/>
    </xf>
    <xf numFmtId="9" fontId="52" fillId="0" borderId="36" xfId="191" applyNumberFormat="1" applyFont="1" applyBorder="1">
      <alignment/>
      <protection/>
    </xf>
    <xf numFmtId="7" fontId="57" fillId="47" borderId="0" xfId="191" applyNumberFormat="1" applyFont="1" applyFill="1" applyProtection="1">
      <alignment/>
      <protection locked="0"/>
    </xf>
    <xf numFmtId="0" fontId="64" fillId="47" borderId="0" xfId="191" applyFont="1" applyFill="1" applyProtection="1">
      <alignment/>
      <protection/>
    </xf>
    <xf numFmtId="14" fontId="57" fillId="47" borderId="36" xfId="191" applyNumberFormat="1" applyFont="1" applyFill="1" applyBorder="1" applyAlignment="1" applyProtection="1">
      <alignment horizontal="left"/>
      <protection locked="0"/>
    </xf>
    <xf numFmtId="0" fontId="65" fillId="0" borderId="0" xfId="191" applyFont="1" applyProtection="1">
      <alignment/>
      <protection/>
    </xf>
    <xf numFmtId="165" fontId="57" fillId="47" borderId="36" xfId="191" applyNumberFormat="1" applyFont="1" applyFill="1" applyBorder="1" applyProtection="1">
      <alignment/>
      <protection locked="0"/>
    </xf>
    <xf numFmtId="0" fontId="54" fillId="0" borderId="38" xfId="191" applyFont="1" applyBorder="1" applyAlignment="1">
      <alignment horizontal="center"/>
      <protection/>
    </xf>
    <xf numFmtId="9" fontId="52" fillId="0" borderId="39" xfId="191" applyNumberFormat="1" applyFont="1" applyBorder="1">
      <alignment/>
      <protection/>
    </xf>
    <xf numFmtId="7" fontId="66" fillId="47" borderId="0" xfId="191" applyNumberFormat="1" applyFont="1" applyFill="1" applyProtection="1">
      <alignment/>
      <protection/>
    </xf>
    <xf numFmtId="164" fontId="57" fillId="47" borderId="36" xfId="191" applyNumberFormat="1" applyFont="1" applyFill="1" applyBorder="1" applyAlignment="1" applyProtection="1">
      <alignment horizontal="left"/>
      <protection locked="0"/>
    </xf>
    <xf numFmtId="0" fontId="62" fillId="48" borderId="0" xfId="191" applyNumberFormat="1" applyFont="1" applyFill="1" applyAlignment="1" applyProtection="1">
      <alignment horizontal="center"/>
      <protection locked="0"/>
    </xf>
    <xf numFmtId="7" fontId="62" fillId="47" borderId="0" xfId="191" applyNumberFormat="1" applyFont="1" applyFill="1" applyProtection="1">
      <alignment/>
      <protection locked="0"/>
    </xf>
    <xf numFmtId="0" fontId="66" fillId="47" borderId="0" xfId="191" applyFont="1" applyFill="1" applyProtection="1">
      <alignment/>
      <protection/>
    </xf>
    <xf numFmtId="0" fontId="62" fillId="48" borderId="0" xfId="191" applyFont="1" applyFill="1" applyAlignment="1" applyProtection="1">
      <alignment horizontal="center"/>
      <protection locked="0"/>
    </xf>
    <xf numFmtId="14" fontId="57" fillId="47" borderId="36" xfId="191" applyNumberFormat="1" applyFont="1" applyFill="1" applyBorder="1" applyAlignment="1" applyProtection="1">
      <alignment horizontal="right"/>
      <protection locked="0"/>
    </xf>
    <xf numFmtId="0" fontId="54" fillId="47" borderId="33" xfId="191" applyFont="1" applyFill="1" applyBorder="1" applyProtection="1">
      <alignment/>
      <protection/>
    </xf>
    <xf numFmtId="0" fontId="52" fillId="47" borderId="36" xfId="191" applyFont="1" applyFill="1" applyBorder="1" applyProtection="1">
      <alignment/>
      <protection/>
    </xf>
    <xf numFmtId="7" fontId="54" fillId="47" borderId="0" xfId="191" applyNumberFormat="1" applyFont="1" applyFill="1" applyProtection="1">
      <alignment/>
      <protection/>
    </xf>
    <xf numFmtId="0" fontId="67" fillId="47" borderId="35" xfId="191" applyFont="1" applyFill="1" applyBorder="1" applyAlignment="1" applyProtection="1">
      <alignment horizontal="center"/>
      <protection/>
    </xf>
    <xf numFmtId="0" fontId="54" fillId="47" borderId="0" xfId="191" applyFont="1" applyFill="1" applyProtection="1">
      <alignment/>
      <protection/>
    </xf>
    <xf numFmtId="7" fontId="55" fillId="47" borderId="0" xfId="191" applyNumberFormat="1" applyFont="1" applyFill="1" applyProtection="1">
      <alignment/>
      <protection locked="0"/>
    </xf>
    <xf numFmtId="0" fontId="62" fillId="47" borderId="35" xfId="191" applyFont="1" applyFill="1" applyBorder="1" applyProtection="1">
      <alignment/>
      <protection/>
    </xf>
    <xf numFmtId="7" fontId="55" fillId="48" borderId="0" xfId="191" applyNumberFormat="1" applyFont="1" applyFill="1" applyProtection="1">
      <alignment/>
      <protection/>
    </xf>
    <xf numFmtId="0" fontId="52" fillId="47" borderId="0" xfId="191" applyFont="1" applyFill="1" applyAlignment="1" applyProtection="1">
      <alignment horizontal="right"/>
      <protection/>
    </xf>
    <xf numFmtId="170" fontId="55" fillId="48" borderId="0" xfId="191" applyNumberFormat="1" applyFont="1" applyFill="1" applyAlignment="1" applyProtection="1">
      <alignment horizontal="right"/>
      <protection locked="0"/>
    </xf>
    <xf numFmtId="170" fontId="55" fillId="48" borderId="36" xfId="191" applyNumberFormat="1" applyFont="1" applyFill="1" applyBorder="1" applyAlignment="1" applyProtection="1">
      <alignment horizontal="right"/>
      <protection locked="0"/>
    </xf>
    <xf numFmtId="0" fontId="68" fillId="0" borderId="40" xfId="191" applyFont="1" applyBorder="1" applyAlignment="1">
      <alignment horizontal="center"/>
      <protection/>
    </xf>
    <xf numFmtId="170" fontId="55" fillId="47" borderId="0" xfId="191" applyNumberFormat="1" applyFont="1" applyFill="1" applyAlignment="1" applyProtection="1">
      <alignment horizontal="right"/>
      <protection/>
    </xf>
    <xf numFmtId="170" fontId="55" fillId="47" borderId="36" xfId="191" applyNumberFormat="1" applyFont="1" applyFill="1" applyBorder="1" applyAlignment="1" applyProtection="1">
      <alignment horizontal="right"/>
      <protection/>
    </xf>
    <xf numFmtId="0" fontId="68" fillId="0" borderId="35" xfId="191" applyFont="1" applyBorder="1" applyAlignment="1">
      <alignment horizontal="center"/>
      <protection/>
    </xf>
    <xf numFmtId="0" fontId="68" fillId="0" borderId="0" xfId="191" applyFont="1" applyBorder="1" applyAlignment="1">
      <alignment horizontal="center"/>
      <protection/>
    </xf>
    <xf numFmtId="0" fontId="68" fillId="0" borderId="36" xfId="191" applyFont="1" applyBorder="1" applyAlignment="1">
      <alignment horizontal="center"/>
      <protection/>
    </xf>
    <xf numFmtId="7" fontId="55" fillId="47" borderId="0" xfId="191" applyNumberFormat="1" applyFont="1" applyFill="1" applyProtection="1">
      <alignment/>
      <protection/>
    </xf>
    <xf numFmtId="0" fontId="57" fillId="47" borderId="36" xfId="191" applyFont="1" applyFill="1" applyBorder="1" applyProtection="1">
      <alignment/>
      <protection/>
    </xf>
    <xf numFmtId="9" fontId="70" fillId="0" borderId="0" xfId="191" applyNumberFormat="1" applyFont="1" applyBorder="1">
      <alignment/>
      <protection/>
    </xf>
    <xf numFmtId="9" fontId="70" fillId="0" borderId="36" xfId="191" applyNumberFormat="1" applyFont="1" applyBorder="1">
      <alignment/>
      <protection/>
    </xf>
    <xf numFmtId="7" fontId="54" fillId="47" borderId="36" xfId="191" applyNumberFormat="1" applyFont="1" applyFill="1" applyBorder="1" applyProtection="1">
      <alignment/>
      <protection/>
    </xf>
    <xf numFmtId="7" fontId="55" fillId="48" borderId="31" xfId="191" applyNumberFormat="1" applyFont="1" applyFill="1" applyBorder="1" applyProtection="1">
      <alignment/>
      <protection locked="0"/>
    </xf>
    <xf numFmtId="15" fontId="52" fillId="47" borderId="0" xfId="191" applyNumberFormat="1" applyFont="1" applyFill="1" applyProtection="1">
      <alignment/>
      <protection/>
    </xf>
    <xf numFmtId="7" fontId="55" fillId="47" borderId="36" xfId="191" applyNumberFormat="1" applyFont="1" applyFill="1" applyBorder="1" applyProtection="1">
      <alignment/>
      <protection/>
    </xf>
    <xf numFmtId="10" fontId="70" fillId="0" borderId="0" xfId="191" applyNumberFormat="1" applyFont="1" applyBorder="1">
      <alignment/>
      <protection/>
    </xf>
    <xf numFmtId="10" fontId="70" fillId="0" borderId="36" xfId="191" applyNumberFormat="1" applyFont="1" applyBorder="1">
      <alignment/>
      <protection/>
    </xf>
    <xf numFmtId="0" fontId="68" fillId="0" borderId="38" xfId="191" applyFont="1" applyBorder="1" applyAlignment="1">
      <alignment horizontal="center"/>
      <protection/>
    </xf>
    <xf numFmtId="9" fontId="70" fillId="0" borderId="31" xfId="191" applyNumberFormat="1" applyFont="1" applyBorder="1">
      <alignment/>
      <protection/>
    </xf>
    <xf numFmtId="9" fontId="70" fillId="0" borderId="39" xfId="191" applyNumberFormat="1" applyFont="1" applyBorder="1">
      <alignment/>
      <protection/>
    </xf>
    <xf numFmtId="7" fontId="56" fillId="47" borderId="0" xfId="191" applyNumberFormat="1" applyFont="1" applyFill="1" applyAlignment="1" applyProtection="1">
      <alignment horizontal="center"/>
      <protection/>
    </xf>
    <xf numFmtId="7" fontId="57" fillId="47" borderId="0" xfId="191" applyNumberFormat="1" applyFont="1" applyFill="1" applyProtection="1">
      <alignment/>
      <protection/>
    </xf>
    <xf numFmtId="0" fontId="67" fillId="47" borderId="35" xfId="191" applyFont="1" applyFill="1" applyBorder="1" applyProtection="1">
      <alignment/>
      <protection/>
    </xf>
    <xf numFmtId="0" fontId="71" fillId="47" borderId="0" xfId="191" applyFont="1" applyFill="1" applyAlignment="1" applyProtection="1">
      <alignment horizontal="center"/>
      <protection/>
    </xf>
    <xf numFmtId="7" fontId="54" fillId="47" borderId="0" xfId="191" applyNumberFormat="1" applyFont="1" applyFill="1" applyAlignment="1" applyProtection="1">
      <alignment horizontal="right"/>
      <protection/>
    </xf>
    <xf numFmtId="8" fontId="55" fillId="48" borderId="0" xfId="191" applyNumberFormat="1" applyFont="1" applyFill="1" applyProtection="1">
      <alignment/>
      <protection locked="0"/>
    </xf>
    <xf numFmtId="0" fontId="52" fillId="47" borderId="36" xfId="191" applyFont="1" applyFill="1" applyBorder="1" applyAlignment="1" applyProtection="1">
      <alignment horizontal="center"/>
      <protection/>
    </xf>
    <xf numFmtId="7" fontId="55" fillId="48" borderId="0" xfId="191" applyNumberFormat="1" applyFont="1" applyFill="1" applyProtection="1">
      <alignment/>
      <protection locked="0"/>
    </xf>
    <xf numFmtId="7" fontId="52" fillId="47" borderId="0" xfId="191" applyNumberFormat="1" applyFont="1" applyFill="1" applyProtection="1">
      <alignment/>
      <protection/>
    </xf>
    <xf numFmtId="8" fontId="67" fillId="47" borderId="0" xfId="191" applyNumberFormat="1" applyFont="1" applyFill="1" applyProtection="1">
      <alignment/>
      <protection/>
    </xf>
    <xf numFmtId="10" fontId="72" fillId="47" borderId="36" xfId="191" applyNumberFormat="1" applyFont="1" applyFill="1" applyBorder="1" applyAlignment="1" applyProtection="1">
      <alignment horizontal="center"/>
      <protection/>
    </xf>
    <xf numFmtId="8" fontId="52" fillId="47" borderId="0" xfId="191" applyNumberFormat="1" applyFont="1" applyFill="1" applyProtection="1">
      <alignment/>
      <protection/>
    </xf>
    <xf numFmtId="10" fontId="52" fillId="47" borderId="36" xfId="191" applyNumberFormat="1" applyFont="1" applyFill="1" applyBorder="1" applyProtection="1">
      <alignment/>
      <protection/>
    </xf>
    <xf numFmtId="0" fontId="62" fillId="47" borderId="0" xfId="191" applyFont="1" applyFill="1" applyProtection="1">
      <alignment/>
      <protection/>
    </xf>
    <xf numFmtId="7" fontId="54" fillId="47" borderId="31" xfId="191" applyNumberFormat="1" applyFont="1" applyFill="1" applyBorder="1" applyProtection="1">
      <alignment/>
      <protection/>
    </xf>
    <xf numFmtId="9" fontId="54" fillId="47" borderId="40" xfId="191" applyNumberFormat="1" applyFont="1" applyFill="1" applyBorder="1" applyProtection="1">
      <alignment/>
      <protection/>
    </xf>
    <xf numFmtId="0" fontId="52" fillId="47" borderId="32" xfId="191" applyFont="1" applyFill="1" applyBorder="1" applyAlignment="1" applyProtection="1">
      <alignment horizontal="center"/>
      <protection/>
    </xf>
    <xf numFmtId="0" fontId="52" fillId="47" borderId="33" xfId="191" applyFont="1" applyFill="1" applyBorder="1" applyAlignment="1" applyProtection="1">
      <alignment horizontal="center"/>
      <protection/>
    </xf>
    <xf numFmtId="0" fontId="52" fillId="47" borderId="34" xfId="191" applyFont="1" applyFill="1" applyBorder="1" applyAlignment="1" applyProtection="1">
      <alignment horizontal="center"/>
      <protection/>
    </xf>
    <xf numFmtId="0" fontId="56" fillId="47" borderId="35" xfId="191" applyFont="1" applyFill="1" applyBorder="1" applyProtection="1">
      <alignment/>
      <protection/>
    </xf>
    <xf numFmtId="9" fontId="52" fillId="47" borderId="38" xfId="191" applyNumberFormat="1" applyFont="1" applyFill="1" applyBorder="1" applyAlignment="1" applyProtection="1">
      <alignment horizontal="center"/>
      <protection/>
    </xf>
    <xf numFmtId="9" fontId="52" fillId="47" borderId="31" xfId="191" applyNumberFormat="1" applyFont="1" applyFill="1" applyBorder="1" applyAlignment="1" applyProtection="1">
      <alignment horizontal="center"/>
      <protection/>
    </xf>
    <xf numFmtId="9" fontId="52" fillId="47" borderId="39" xfId="191" applyNumberFormat="1" applyFont="1" applyFill="1" applyBorder="1" applyAlignment="1" applyProtection="1">
      <alignment horizontal="center"/>
      <protection/>
    </xf>
    <xf numFmtId="0" fontId="52" fillId="47" borderId="35" xfId="191" applyFont="1" applyFill="1" applyBorder="1" applyAlignment="1" applyProtection="1">
      <alignment horizontal="right"/>
      <protection/>
    </xf>
    <xf numFmtId="0" fontId="54" fillId="47" borderId="35" xfId="191" applyFont="1" applyFill="1" applyBorder="1" applyProtection="1">
      <alignment/>
      <protection/>
    </xf>
    <xf numFmtId="7" fontId="54" fillId="47" borderId="41" xfId="191" applyNumberFormat="1" applyFont="1" applyFill="1" applyBorder="1" applyProtection="1">
      <alignment/>
      <protection/>
    </xf>
    <xf numFmtId="0" fontId="52" fillId="47" borderId="39" xfId="191" applyFont="1" applyFill="1" applyBorder="1" applyProtection="1">
      <alignment/>
      <protection/>
    </xf>
    <xf numFmtId="0" fontId="73" fillId="47" borderId="0" xfId="191" applyFont="1" applyFill="1" applyProtection="1">
      <alignment/>
      <protection/>
    </xf>
    <xf numFmtId="7" fontId="54" fillId="47" borderId="40" xfId="191" applyNumberFormat="1" applyFont="1" applyFill="1" applyBorder="1" applyAlignment="1" applyProtection="1">
      <alignment horizontal="right"/>
      <protection/>
    </xf>
    <xf numFmtId="0" fontId="52" fillId="47" borderId="35" xfId="191" applyFont="1" applyFill="1" applyBorder="1" applyAlignment="1" applyProtection="1">
      <alignment horizontal="center"/>
      <protection/>
    </xf>
    <xf numFmtId="0" fontId="52" fillId="47" borderId="0" xfId="191" applyFont="1" applyFill="1" applyAlignment="1" applyProtection="1">
      <alignment horizontal="center"/>
      <protection/>
    </xf>
    <xf numFmtId="0" fontId="54" fillId="47" borderId="31" xfId="191" applyFont="1" applyFill="1" applyBorder="1" applyAlignment="1" applyProtection="1">
      <alignment horizontal="center"/>
      <protection/>
    </xf>
    <xf numFmtId="7" fontId="54" fillId="47" borderId="40" xfId="191" applyNumberFormat="1" applyFont="1" applyFill="1" applyBorder="1" applyProtection="1">
      <alignment/>
      <protection/>
    </xf>
    <xf numFmtId="0" fontId="56" fillId="47" borderId="0" xfId="191" applyFont="1" applyFill="1" applyAlignment="1" applyProtection="1">
      <alignment horizontal="center"/>
      <protection/>
    </xf>
    <xf numFmtId="0" fontId="68" fillId="0" borderId="35" xfId="191" applyFont="1" applyBorder="1" applyAlignment="1">
      <alignment horizontal="left"/>
      <protection/>
    </xf>
    <xf numFmtId="0" fontId="51" fillId="49" borderId="23" xfId="191" applyFont="1" applyFill="1" applyBorder="1" applyProtection="1">
      <alignment/>
      <protection/>
    </xf>
    <xf numFmtId="0" fontId="52" fillId="49" borderId="24" xfId="191" applyFont="1" applyFill="1" applyBorder="1" applyProtection="1">
      <alignment/>
      <protection/>
    </xf>
    <xf numFmtId="0" fontId="52" fillId="49" borderId="25" xfId="191" applyFont="1" applyFill="1" applyBorder="1" applyProtection="1">
      <alignment/>
      <protection/>
    </xf>
    <xf numFmtId="0" fontId="54" fillId="49" borderId="26" xfId="191" applyFont="1" applyFill="1" applyBorder="1" applyProtection="1">
      <alignment/>
      <protection/>
    </xf>
    <xf numFmtId="0" fontId="54" fillId="49" borderId="0" xfId="191" applyFont="1" applyFill="1" applyProtection="1">
      <alignment/>
      <protection/>
    </xf>
    <xf numFmtId="0" fontId="52" fillId="49" borderId="27" xfId="191" applyFont="1" applyFill="1" applyBorder="1" applyProtection="1">
      <alignment/>
      <protection/>
    </xf>
    <xf numFmtId="164" fontId="54" fillId="49" borderId="0" xfId="191" applyNumberFormat="1" applyFont="1" applyFill="1" applyAlignment="1" applyProtection="1">
      <alignment horizontal="center"/>
      <protection/>
    </xf>
    <xf numFmtId="0" fontId="51" fillId="49" borderId="28" xfId="191" applyFont="1" applyFill="1" applyBorder="1" applyAlignment="1" applyProtection="1">
      <alignment horizontal="left"/>
      <protection/>
    </xf>
    <xf numFmtId="0" fontId="51" fillId="49" borderId="29" xfId="191" applyFont="1" applyFill="1" applyBorder="1" applyProtection="1">
      <alignment/>
      <protection/>
    </xf>
    <xf numFmtId="0" fontId="58" fillId="49" borderId="29" xfId="191" applyFont="1" applyFill="1" applyBorder="1" applyAlignment="1" applyProtection="1">
      <alignment horizontal="left"/>
      <protection/>
    </xf>
    <xf numFmtId="0" fontId="52" fillId="49" borderId="30" xfId="191" applyFont="1" applyFill="1" applyBorder="1" applyProtection="1">
      <alignment/>
      <protection/>
    </xf>
    <xf numFmtId="0" fontId="56" fillId="47" borderId="0" xfId="191" applyFont="1" applyFill="1">
      <alignment/>
      <protection/>
    </xf>
    <xf numFmtId="0" fontId="52" fillId="49" borderId="0" xfId="191" applyFont="1" applyFill="1" applyProtection="1">
      <alignment/>
      <protection/>
    </xf>
    <xf numFmtId="0" fontId="52" fillId="49" borderId="31" xfId="191" applyFont="1" applyFill="1" applyBorder="1" applyProtection="1">
      <alignment/>
      <protection/>
    </xf>
    <xf numFmtId="0" fontId="51" fillId="47" borderId="0" xfId="191" applyFont="1" applyFill="1" applyProtection="1">
      <alignment/>
      <protection/>
    </xf>
    <xf numFmtId="0" fontId="74" fillId="47" borderId="36" xfId="191" applyFont="1" applyFill="1" applyBorder="1" applyProtection="1">
      <alignment/>
      <protection/>
    </xf>
    <xf numFmtId="0" fontId="67" fillId="47" borderId="35" xfId="191" applyFont="1" applyFill="1" applyBorder="1" applyAlignment="1" applyProtection="1">
      <alignment horizontal="left"/>
      <protection/>
    </xf>
    <xf numFmtId="0" fontId="62" fillId="0" borderId="35" xfId="191" applyFont="1" applyFill="1" applyBorder="1" applyAlignment="1" applyProtection="1">
      <alignment horizontal="left" indent="1"/>
      <protection/>
    </xf>
    <xf numFmtId="0" fontId="52" fillId="0" borderId="0" xfId="191" applyFont="1" applyFill="1" applyProtection="1">
      <alignment/>
      <protection/>
    </xf>
    <xf numFmtId="8" fontId="55" fillId="0" borderId="0" xfId="191" applyNumberFormat="1" applyFont="1" applyFill="1" applyProtection="1">
      <alignment/>
      <protection/>
    </xf>
    <xf numFmtId="0" fontId="55" fillId="47" borderId="35" xfId="191" applyFont="1" applyFill="1" applyBorder="1" applyAlignment="1" applyProtection="1">
      <alignment horizontal="left" indent="1"/>
      <protection/>
    </xf>
    <xf numFmtId="0" fontId="62" fillId="47" borderId="35" xfId="191" applyFont="1" applyFill="1" applyBorder="1" applyAlignment="1" applyProtection="1">
      <alignment horizontal="left" indent="1"/>
      <protection/>
    </xf>
    <xf numFmtId="0" fontId="52" fillId="47" borderId="35" xfId="191" applyFont="1" applyFill="1" applyBorder="1" applyAlignment="1" applyProtection="1">
      <alignment horizontal="left" indent="1"/>
      <protection/>
    </xf>
    <xf numFmtId="0" fontId="52" fillId="47" borderId="35" xfId="191" applyFont="1" applyFill="1" applyBorder="1" applyAlignment="1" applyProtection="1">
      <alignment horizontal="left" indent="3"/>
      <protection/>
    </xf>
    <xf numFmtId="0" fontId="51" fillId="47" borderId="35" xfId="191" applyFont="1" applyFill="1" applyBorder="1" applyProtection="1">
      <alignment/>
      <protection/>
    </xf>
    <xf numFmtId="10" fontId="54" fillId="47" borderId="0" xfId="191" applyNumberFormat="1" applyFont="1" applyFill="1" applyProtection="1">
      <alignment/>
      <protection/>
    </xf>
    <xf numFmtId="10" fontId="52" fillId="47" borderId="0" xfId="191" applyNumberFormat="1" applyFont="1" applyFill="1" applyProtection="1">
      <alignment/>
      <protection/>
    </xf>
    <xf numFmtId="0" fontId="75" fillId="47" borderId="35" xfId="191" applyFont="1" applyFill="1" applyBorder="1" applyAlignment="1" applyProtection="1">
      <alignment horizontal="center"/>
      <protection/>
    </xf>
    <xf numFmtId="0" fontId="54" fillId="47" borderId="35" xfId="191" applyFont="1" applyFill="1" applyBorder="1" applyAlignment="1" applyProtection="1">
      <alignment horizontal="center"/>
      <protection/>
    </xf>
    <xf numFmtId="0" fontId="52" fillId="47" borderId="35" xfId="191" applyFont="1" applyFill="1" applyBorder="1" applyAlignment="1" applyProtection="1">
      <alignment horizontal="left"/>
      <protection/>
    </xf>
    <xf numFmtId="0" fontId="52" fillId="47" borderId="0" xfId="191" applyFont="1" applyFill="1" applyAlignment="1" applyProtection="1">
      <alignment horizontal="left"/>
      <protection locked="0"/>
    </xf>
    <xf numFmtId="0" fontId="57" fillId="47" borderId="31" xfId="191" applyFont="1" applyFill="1" applyBorder="1" applyProtection="1">
      <alignment/>
      <protection/>
    </xf>
    <xf numFmtId="0" fontId="52" fillId="47" borderId="31" xfId="191" applyFont="1" applyFill="1" applyBorder="1" applyAlignment="1" applyProtection="1">
      <alignment horizontal="center"/>
      <protection/>
    </xf>
    <xf numFmtId="0" fontId="55" fillId="47" borderId="33" xfId="191" applyFont="1" applyFill="1" applyBorder="1" applyProtection="1">
      <alignment/>
      <protection locked="0"/>
    </xf>
    <xf numFmtId="0" fontId="55" fillId="47" borderId="0" xfId="191" applyFont="1" applyFill="1" applyProtection="1">
      <alignment/>
      <protection locked="0"/>
    </xf>
    <xf numFmtId="0" fontId="57" fillId="47" borderId="39" xfId="191" applyFont="1" applyFill="1" applyBorder="1" applyProtection="1">
      <alignment/>
      <protection/>
    </xf>
    <xf numFmtId="0" fontId="52" fillId="47" borderId="38" xfId="191" applyFont="1" applyFill="1" applyBorder="1" applyAlignment="1" applyProtection="1">
      <alignment horizontal="center"/>
      <protection/>
    </xf>
    <xf numFmtId="0" fontId="52" fillId="0" borderId="0" xfId="190" applyFont="1">
      <alignment/>
      <protection/>
    </xf>
    <xf numFmtId="0" fontId="52" fillId="0" borderId="0" xfId="190" applyFont="1" applyAlignment="1">
      <alignment horizontal="right"/>
      <protection/>
    </xf>
    <xf numFmtId="0" fontId="54" fillId="0" borderId="0" xfId="190" applyFont="1">
      <alignment/>
      <protection/>
    </xf>
    <xf numFmtId="0" fontId="52" fillId="0" borderId="0" xfId="190" applyFont="1" applyAlignment="1">
      <alignment horizontal="center"/>
      <protection/>
    </xf>
    <xf numFmtId="14" fontId="52" fillId="0" borderId="0" xfId="190" applyNumberFormat="1" applyFont="1" applyAlignment="1">
      <alignment horizontal="center"/>
      <protection/>
    </xf>
    <xf numFmtId="0" fontId="54" fillId="0" borderId="0" xfId="190" applyFont="1" applyAlignment="1">
      <alignment horizontal="left"/>
      <protection/>
    </xf>
    <xf numFmtId="0" fontId="52" fillId="0" borderId="0" xfId="190" applyNumberFormat="1" applyFont="1">
      <alignment/>
      <protection/>
    </xf>
    <xf numFmtId="0" fontId="52" fillId="38" borderId="0" xfId="190" applyFont="1" applyFill="1">
      <alignment/>
      <protection/>
    </xf>
    <xf numFmtId="0" fontId="67" fillId="0" borderId="0" xfId="190" applyFont="1" applyAlignment="1">
      <alignment horizontal="left" indent="2"/>
      <protection/>
    </xf>
    <xf numFmtId="40" fontId="76" fillId="0" borderId="0" xfId="190" applyNumberFormat="1" applyFont="1">
      <alignment/>
      <protection/>
    </xf>
    <xf numFmtId="0" fontId="76" fillId="0" borderId="0" xfId="190" applyFont="1" applyAlignment="1">
      <alignment horizontal="center"/>
      <protection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40" fontId="56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2" fillId="0" borderId="0" xfId="190" applyFont="1" applyAlignment="1">
      <alignment horizontal="left" indent="2"/>
      <protection/>
    </xf>
    <xf numFmtId="40" fontId="52" fillId="0" borderId="0" xfId="190" applyNumberFormat="1" applyFont="1">
      <alignment/>
      <protection/>
    </xf>
    <xf numFmtId="0" fontId="54" fillId="0" borderId="42" xfId="0" applyFont="1" applyFill="1" applyBorder="1" applyAlignment="1">
      <alignment horizontal="left"/>
    </xf>
    <xf numFmtId="0" fontId="54" fillId="0" borderId="42" xfId="0" applyFont="1" applyBorder="1" applyAlignment="1">
      <alignment/>
    </xf>
    <xf numFmtId="40" fontId="54" fillId="0" borderId="42" xfId="0" applyNumberFormat="1" applyFont="1" applyBorder="1" applyAlignment="1">
      <alignment/>
    </xf>
    <xf numFmtId="44" fontId="54" fillId="0" borderId="43" xfId="129" applyFont="1" applyBorder="1" applyAlignment="1">
      <alignment/>
    </xf>
    <xf numFmtId="0" fontId="56" fillId="0" borderId="42" xfId="0" applyFont="1" applyBorder="1" applyAlignment="1">
      <alignment horizontal="center"/>
    </xf>
    <xf numFmtId="0" fontId="54" fillId="0" borderId="0" xfId="0" applyFont="1" applyFill="1" applyBorder="1" applyAlignment="1">
      <alignment horizontal="left"/>
    </xf>
    <xf numFmtId="0" fontId="54" fillId="0" borderId="0" xfId="0" applyFont="1" applyAlignment="1">
      <alignment/>
    </xf>
    <xf numFmtId="40" fontId="54" fillId="0" borderId="0" xfId="0" applyNumberFormat="1" applyFont="1" applyBorder="1" applyAlignment="1">
      <alignment/>
    </xf>
    <xf numFmtId="0" fontId="67" fillId="0" borderId="42" xfId="0" applyFont="1" applyBorder="1" applyAlignment="1">
      <alignment horizontal="left" indent="2"/>
    </xf>
    <xf numFmtId="0" fontId="56" fillId="0" borderId="42" xfId="0" applyFont="1" applyBorder="1" applyAlignment="1">
      <alignment/>
    </xf>
    <xf numFmtId="40" fontId="54" fillId="0" borderId="43" xfId="0" applyNumberFormat="1" applyFont="1" applyBorder="1" applyAlignment="1">
      <alignment/>
    </xf>
    <xf numFmtId="0" fontId="54" fillId="0" borderId="0" xfId="190" applyFont="1" applyAlignment="1">
      <alignment/>
      <protection/>
    </xf>
    <xf numFmtId="0" fontId="52" fillId="0" borderId="19" xfId="190" applyFont="1" applyBorder="1" applyAlignment="1">
      <alignment horizontal="left" indent="2"/>
      <protection/>
    </xf>
    <xf numFmtId="0" fontId="52" fillId="0" borderId="19" xfId="190" applyFont="1" applyBorder="1">
      <alignment/>
      <protection/>
    </xf>
    <xf numFmtId="40" fontId="52" fillId="0" borderId="19" xfId="190" applyNumberFormat="1" applyFont="1" applyBorder="1">
      <alignment/>
      <protection/>
    </xf>
    <xf numFmtId="14" fontId="52" fillId="0" borderId="19" xfId="190" applyNumberFormat="1" applyFont="1" applyBorder="1" applyAlignment="1">
      <alignment horizontal="center"/>
      <protection/>
    </xf>
    <xf numFmtId="0" fontId="52" fillId="0" borderId="0" xfId="0" applyFont="1" applyAlignment="1">
      <alignment/>
    </xf>
    <xf numFmtId="40" fontId="56" fillId="0" borderId="0" xfId="0" applyNumberFormat="1" applyFont="1" applyFill="1" applyBorder="1" applyAlignment="1">
      <alignment/>
    </xf>
    <xf numFmtId="0" fontId="72" fillId="0" borderId="0" xfId="0" applyFont="1" applyAlignment="1">
      <alignment horizontal="right"/>
    </xf>
    <xf numFmtId="14" fontId="72" fillId="0" borderId="0" xfId="0" applyNumberFormat="1" applyFont="1" applyAlignment="1">
      <alignment horizontal="center"/>
    </xf>
    <xf numFmtId="39" fontId="56" fillId="0" borderId="0" xfId="116" applyNumberFormat="1" applyFont="1" applyAlignment="1">
      <alignment/>
    </xf>
    <xf numFmtId="39" fontId="57" fillId="0" borderId="0" xfId="116" applyNumberFormat="1" applyFont="1" applyAlignment="1">
      <alignment/>
    </xf>
    <xf numFmtId="174" fontId="56" fillId="0" borderId="0" xfId="0" applyNumberFormat="1" applyFont="1" applyAlignment="1">
      <alignment/>
    </xf>
    <xf numFmtId="0" fontId="56" fillId="0" borderId="0" xfId="0" applyFont="1" applyAlignment="1">
      <alignment horizontal="right"/>
    </xf>
    <xf numFmtId="0" fontId="56" fillId="0" borderId="19" xfId="0" applyFont="1" applyBorder="1" applyAlignment="1">
      <alignment/>
    </xf>
    <xf numFmtId="0" fontId="50" fillId="0" borderId="19" xfId="0" applyFont="1" applyBorder="1" applyAlignment="1">
      <alignment/>
    </xf>
    <xf numFmtId="39" fontId="56" fillId="0" borderId="19" xfId="116" applyNumberFormat="1" applyFont="1" applyBorder="1" applyAlignment="1">
      <alignment/>
    </xf>
    <xf numFmtId="166" fontId="57" fillId="0" borderId="19" xfId="116" applyNumberFormat="1" applyFont="1" applyBorder="1" applyAlignment="1">
      <alignment/>
    </xf>
    <xf numFmtId="39" fontId="56" fillId="0" borderId="0" xfId="116" applyNumberFormat="1" applyFont="1" applyAlignment="1">
      <alignment horizontal="center"/>
    </xf>
    <xf numFmtId="14" fontId="57" fillId="0" borderId="0" xfId="0" applyNumberFormat="1" applyFont="1" applyAlignment="1">
      <alignment/>
    </xf>
    <xf numFmtId="169" fontId="56" fillId="0" borderId="0" xfId="116" applyNumberFormat="1" applyFont="1" applyAlignment="1">
      <alignment/>
    </xf>
    <xf numFmtId="43" fontId="56" fillId="0" borderId="0" xfId="116" applyNumberFormat="1" applyFont="1" applyAlignment="1">
      <alignment/>
    </xf>
    <xf numFmtId="166" fontId="56" fillId="0" borderId="0" xfId="116" applyNumberFormat="1" applyFont="1" applyAlignment="1">
      <alignment/>
    </xf>
    <xf numFmtId="166" fontId="63" fillId="38" borderId="21" xfId="116" applyNumberFormat="1" applyFont="1" applyFill="1" applyBorder="1" applyAlignment="1">
      <alignment/>
    </xf>
    <xf numFmtId="0" fontId="63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 indent="1"/>
    </xf>
    <xf numFmtId="166" fontId="57" fillId="0" borderId="0" xfId="116" applyNumberFormat="1" applyFont="1" applyAlignment="1">
      <alignment/>
    </xf>
    <xf numFmtId="0" fontId="57" fillId="0" borderId="19" xfId="0" applyFont="1" applyBorder="1" applyAlignment="1">
      <alignment horizontal="left" indent="1"/>
    </xf>
    <xf numFmtId="0" fontId="79" fillId="47" borderId="0" xfId="191" applyFont="1" applyFill="1" applyAlignment="1">
      <alignment horizontal="left"/>
      <protection/>
    </xf>
    <xf numFmtId="0" fontId="68" fillId="0" borderId="44" xfId="191" applyFont="1" applyBorder="1" applyAlignment="1">
      <alignment horizontal="center"/>
      <protection/>
    </xf>
    <xf numFmtId="0" fontId="69" fillId="0" borderId="45" xfId="0" applyFont="1" applyBorder="1" applyAlignment="1">
      <alignment horizontal="center"/>
    </xf>
    <xf numFmtId="0" fontId="69" fillId="0" borderId="46" xfId="0" applyFont="1" applyBorder="1" applyAlignment="1">
      <alignment horizontal="center"/>
    </xf>
    <xf numFmtId="0" fontId="75" fillId="47" borderId="0" xfId="191" applyFont="1" applyFill="1" applyAlignment="1" applyProtection="1">
      <alignment horizontal="left" wrapText="1"/>
      <protection/>
    </xf>
    <xf numFmtId="0" fontId="56" fillId="47" borderId="0" xfId="0" applyFont="1" applyFill="1" applyAlignment="1">
      <alignment/>
    </xf>
    <xf numFmtId="0" fontId="54" fillId="0" borderId="44" xfId="191" applyFont="1" applyBorder="1" applyAlignment="1">
      <alignment horizontal="center"/>
      <protection/>
    </xf>
    <xf numFmtId="0" fontId="54" fillId="0" borderId="46" xfId="191" applyFont="1" applyBorder="1" applyAlignment="1">
      <alignment horizontal="center"/>
      <protection/>
    </xf>
    <xf numFmtId="0" fontId="54" fillId="47" borderId="31" xfId="191" applyFont="1" applyFill="1" applyBorder="1" applyAlignment="1" applyProtection="1">
      <alignment horizontal="center"/>
      <protection/>
    </xf>
    <xf numFmtId="0" fontId="56" fillId="47" borderId="31" xfId="0" applyFont="1" applyFill="1" applyBorder="1" applyAlignment="1">
      <alignment horizontal="center"/>
    </xf>
    <xf numFmtId="0" fontId="56" fillId="47" borderId="39" xfId="0" applyFont="1" applyFill="1" applyBorder="1" applyAlignment="1">
      <alignment horizontal="center"/>
    </xf>
    <xf numFmtId="0" fontId="51" fillId="38" borderId="47" xfId="190" applyFont="1" applyFill="1" applyBorder="1" applyAlignment="1">
      <alignment horizontal="center" vertical="center"/>
      <protection/>
    </xf>
    <xf numFmtId="0" fontId="51" fillId="38" borderId="48" xfId="190" applyFont="1" applyFill="1" applyBorder="1" applyAlignment="1">
      <alignment horizontal="center" vertical="center"/>
      <protection/>
    </xf>
    <xf numFmtId="0" fontId="51" fillId="38" borderId="49" xfId="190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/>
    </xf>
    <xf numFmtId="0" fontId="48" fillId="38" borderId="47" xfId="0" applyFont="1" applyFill="1" applyBorder="1" applyAlignment="1">
      <alignment horizontal="center"/>
    </xf>
    <xf numFmtId="0" fontId="48" fillId="38" borderId="48" xfId="0" applyFont="1" applyFill="1" applyBorder="1" applyAlignment="1">
      <alignment horizontal="center"/>
    </xf>
    <xf numFmtId="0" fontId="48" fillId="38" borderId="49" xfId="0" applyFont="1" applyFill="1" applyBorder="1" applyAlignment="1">
      <alignment horizontal="center"/>
    </xf>
    <xf numFmtId="0" fontId="77" fillId="38" borderId="47" xfId="0" applyFont="1" applyFill="1" applyBorder="1" applyAlignment="1">
      <alignment horizontal="center"/>
    </xf>
    <xf numFmtId="0" fontId="77" fillId="38" borderId="48" xfId="0" applyFont="1" applyFill="1" applyBorder="1" applyAlignment="1">
      <alignment horizontal="center"/>
    </xf>
    <xf numFmtId="0" fontId="77" fillId="38" borderId="49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8" fillId="38" borderId="50" xfId="0" applyFont="1" applyFill="1" applyBorder="1" applyAlignment="1">
      <alignment horizontal="center"/>
    </xf>
    <xf numFmtId="0" fontId="8" fillId="38" borderId="42" xfId="0" applyFont="1" applyFill="1" applyBorder="1" applyAlignment="1">
      <alignment horizontal="center"/>
    </xf>
    <xf numFmtId="0" fontId="8" fillId="38" borderId="51" xfId="0" applyFont="1" applyFill="1" applyBorder="1" applyAlignment="1">
      <alignment horizontal="center"/>
    </xf>
    <xf numFmtId="0" fontId="8" fillId="38" borderId="52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8" fillId="38" borderId="53" xfId="0" applyFont="1" applyFill="1" applyBorder="1" applyAlignment="1">
      <alignment horizontal="center"/>
    </xf>
    <xf numFmtId="0" fontId="7" fillId="38" borderId="54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55" xfId="0" applyFont="1" applyFill="1" applyBorder="1" applyAlignment="1">
      <alignment horizontal="center"/>
    </xf>
  </cellXfs>
  <cellStyles count="200">
    <cellStyle name="Normal" xfId="0"/>
    <cellStyle name="=C:\WINNT35\SYSTEM32\COMMAND.COM" xfId="15"/>
    <cellStyle name="=C:\WINNT35\SYSTEM32\COMMAND.COM 2" xfId="16"/>
    <cellStyle name="=C:\WINNT35\SYSTEM32\COMMAND.COM 3" xfId="17"/>
    <cellStyle name="=C:\WINNT35\SYSTEM32\COMMAND.COM 3 2" xfId="18"/>
    <cellStyle name="=C:\WINNT35\SYSTEM32\COMMAND.COM 4" xfId="19"/>
    <cellStyle name="=C:\WINNT35\SYSTEM32\COMMAND.COM 4 2" xfId="20"/>
    <cellStyle name="=C:\WINNT35\SYSTEM32\COMMAND.COM 5" xfId="21"/>
    <cellStyle name="=C:\WINNT35\SYSTEM32\COMMAND.COM 5 2" xfId="22"/>
    <cellStyle name="20% - Accent1" xfId="23"/>
    <cellStyle name="20% - Accent1 2" xfId="24"/>
    <cellStyle name="20% - Accent1 2 2" xfId="25"/>
    <cellStyle name="20% - Accent1 2_Loss Sharing - ArrowWoods 05-21-12 FINAL" xfId="26"/>
    <cellStyle name="20% - Accent2" xfId="27"/>
    <cellStyle name="20% - Accent2 2" xfId="28"/>
    <cellStyle name="20% - Accent2 2 2" xfId="29"/>
    <cellStyle name="20% - Accent2 2_Loss Sharing - ArrowWoods 05-21-12 FINAL" xfId="30"/>
    <cellStyle name="20% - Accent3" xfId="31"/>
    <cellStyle name="20% - Accent3 2" xfId="32"/>
    <cellStyle name="20% - Accent3 2 2" xfId="33"/>
    <cellStyle name="20% - Accent3 2_Loss Sharing - ArrowWoods 05-21-12 FINAL" xfId="34"/>
    <cellStyle name="20% - Accent4" xfId="35"/>
    <cellStyle name="20% - Accent4 2" xfId="36"/>
    <cellStyle name="20% - Accent4 2 2" xfId="37"/>
    <cellStyle name="20% - Accent4 2_Loss Sharing - ArrowWoods 05-21-12 FINAL" xfId="38"/>
    <cellStyle name="20% - Accent5" xfId="39"/>
    <cellStyle name="20% - Accent5 2" xfId="40"/>
    <cellStyle name="20% - Accent5 2 2" xfId="41"/>
    <cellStyle name="20% - Accent5 2_Loss Sharing - ArrowWoods 05-21-12 FINAL" xfId="42"/>
    <cellStyle name="20% - Accent6" xfId="43"/>
    <cellStyle name="20% - Accent6 2" xfId="44"/>
    <cellStyle name="20% - Accent6 2 2" xfId="45"/>
    <cellStyle name="20% - Accent6 2_Loss Sharing - ArrowWoods 05-21-12 FINAL" xfId="46"/>
    <cellStyle name="40% - Accent1" xfId="47"/>
    <cellStyle name="40% - Accent1 2" xfId="48"/>
    <cellStyle name="40% - Accent1 2 2" xfId="49"/>
    <cellStyle name="40% - Accent1 2_Loss Sharing - ArrowWoods 05-21-12 FINAL" xfId="50"/>
    <cellStyle name="40% - Accent2" xfId="51"/>
    <cellStyle name="40% - Accent2 2" xfId="52"/>
    <cellStyle name="40% - Accent2 2 2" xfId="53"/>
    <cellStyle name="40% - Accent2 2_Loss Sharing - ArrowWoods 05-21-12 FINAL" xfId="54"/>
    <cellStyle name="40% - Accent3" xfId="55"/>
    <cellStyle name="40% - Accent3 2" xfId="56"/>
    <cellStyle name="40% - Accent3 2 2" xfId="57"/>
    <cellStyle name="40% - Accent3 2_Loss Sharing - ArrowWoods 05-21-12 FINAL" xfId="58"/>
    <cellStyle name="40% - Accent4" xfId="59"/>
    <cellStyle name="40% - Accent4 2" xfId="60"/>
    <cellStyle name="40% - Accent4 2 2" xfId="61"/>
    <cellStyle name="40% - Accent4 2_Loss Sharing - ArrowWoods 05-21-12 FINAL" xfId="62"/>
    <cellStyle name="40% - Accent5" xfId="63"/>
    <cellStyle name="40% - Accent5 2" xfId="64"/>
    <cellStyle name="40% - Accent5 2 2" xfId="65"/>
    <cellStyle name="40% - Accent5 2_Loss Sharing - ArrowWoods 05-21-12 FINAL" xfId="66"/>
    <cellStyle name="40% - Accent6" xfId="67"/>
    <cellStyle name="40% - Accent6 2" xfId="68"/>
    <cellStyle name="40% - Accent6 2 2" xfId="69"/>
    <cellStyle name="40% - Accent6 2_Loss Sharing - ArrowWoods 05-21-12 FINAL" xfId="70"/>
    <cellStyle name="60% - Accent1" xfId="71"/>
    <cellStyle name="60% - Accent1 2" xfId="72"/>
    <cellStyle name="60% - Accent1 2 2" xfId="73"/>
    <cellStyle name="60% - Accent2" xfId="74"/>
    <cellStyle name="60% - Accent2 2" xfId="75"/>
    <cellStyle name="60% - Accent2 2 2" xfId="76"/>
    <cellStyle name="60% - Accent3" xfId="77"/>
    <cellStyle name="60% - Accent3 2" xfId="78"/>
    <cellStyle name="60% - Accent3 2 2" xfId="79"/>
    <cellStyle name="60% - Accent4" xfId="80"/>
    <cellStyle name="60% - Accent4 2" xfId="81"/>
    <cellStyle name="60% - Accent4 2 2" xfId="82"/>
    <cellStyle name="60% - Accent5" xfId="83"/>
    <cellStyle name="60% - Accent5 2" xfId="84"/>
    <cellStyle name="60% - Accent5 2 2" xfId="85"/>
    <cellStyle name="60% - Accent6" xfId="86"/>
    <cellStyle name="60% - Accent6 2" xfId="87"/>
    <cellStyle name="60% - Accent6 2 2" xfId="88"/>
    <cellStyle name="Accent1" xfId="89"/>
    <cellStyle name="Accent1 2" xfId="90"/>
    <cellStyle name="Accent1 2 2" xfId="91"/>
    <cellStyle name="Accent2" xfId="92"/>
    <cellStyle name="Accent2 2" xfId="93"/>
    <cellStyle name="Accent2 2 2" xfId="94"/>
    <cellStyle name="Accent3" xfId="95"/>
    <cellStyle name="Accent3 2" xfId="96"/>
    <cellStyle name="Accent3 2 2" xfId="97"/>
    <cellStyle name="Accent4" xfId="98"/>
    <cellStyle name="Accent4 2" xfId="99"/>
    <cellStyle name="Accent4 2 2" xfId="100"/>
    <cellStyle name="Accent5" xfId="101"/>
    <cellStyle name="Accent5 2" xfId="102"/>
    <cellStyle name="Accent5 2 2" xfId="103"/>
    <cellStyle name="Accent6" xfId="104"/>
    <cellStyle name="Accent6 2" xfId="105"/>
    <cellStyle name="Accent6 2 2" xfId="106"/>
    <cellStyle name="Bad" xfId="107"/>
    <cellStyle name="Bad 2" xfId="108"/>
    <cellStyle name="Bad 2 2" xfId="109"/>
    <cellStyle name="Calculation" xfId="110"/>
    <cellStyle name="Calculation 2" xfId="111"/>
    <cellStyle name="Calculation 2 2" xfId="112"/>
    <cellStyle name="Check Cell" xfId="113"/>
    <cellStyle name="Check Cell 2" xfId="114"/>
    <cellStyle name="Check Cell 2 2" xfId="115"/>
    <cellStyle name="Comma" xfId="116"/>
    <cellStyle name="Comma [0]" xfId="117"/>
    <cellStyle name="Comma 2" xfId="118"/>
    <cellStyle name="Comma 2 2" xfId="119"/>
    <cellStyle name="Comma 3" xfId="120"/>
    <cellStyle name="Comma 3 2" xfId="121"/>
    <cellStyle name="Comma 4" xfId="122"/>
    <cellStyle name="Comma 5" xfId="123"/>
    <cellStyle name="Comma 5 2" xfId="124"/>
    <cellStyle name="Comma 6" xfId="125"/>
    <cellStyle name="Comma 6 2" xfId="126"/>
    <cellStyle name="Comma 7" xfId="127"/>
    <cellStyle name="Comma 8" xfId="128"/>
    <cellStyle name="Currency" xfId="129"/>
    <cellStyle name="Currency [0]" xfId="130"/>
    <cellStyle name="Currency 2" xfId="131"/>
    <cellStyle name="Currency 3" xfId="132"/>
    <cellStyle name="Currency 4" xfId="133"/>
    <cellStyle name="Currency 4 2" xfId="134"/>
    <cellStyle name="Currency 5" xfId="135"/>
    <cellStyle name="Explanatory Text" xfId="136"/>
    <cellStyle name="Explanatory Text 2" xfId="137"/>
    <cellStyle name="Explanatory Text 2 2" xfId="138"/>
    <cellStyle name="Followed Hyperlink" xfId="139"/>
    <cellStyle name="Good" xfId="140"/>
    <cellStyle name="Good 2" xfId="141"/>
    <cellStyle name="Good 2 2" xfId="142"/>
    <cellStyle name="Heading 1" xfId="143"/>
    <cellStyle name="Heading 1 2" xfId="144"/>
    <cellStyle name="Heading 1 2 2" xfId="145"/>
    <cellStyle name="Heading 2" xfId="146"/>
    <cellStyle name="Heading 2 2" xfId="147"/>
    <cellStyle name="Heading 2 2 2" xfId="148"/>
    <cellStyle name="Heading 3" xfId="149"/>
    <cellStyle name="Heading 3 2" xfId="150"/>
    <cellStyle name="Heading 3 2 2" xfId="151"/>
    <cellStyle name="Heading 4" xfId="152"/>
    <cellStyle name="Heading 4 2" xfId="153"/>
    <cellStyle name="Heading 4 2 2" xfId="154"/>
    <cellStyle name="Hyperlink" xfId="155"/>
    <cellStyle name="Input" xfId="156"/>
    <cellStyle name="Input 2" xfId="157"/>
    <cellStyle name="Input 2 2" xfId="158"/>
    <cellStyle name="Linked Cell" xfId="159"/>
    <cellStyle name="Linked Cell 2" xfId="160"/>
    <cellStyle name="Linked Cell 2 2" xfId="161"/>
    <cellStyle name="Neutral" xfId="162"/>
    <cellStyle name="Neutral 2" xfId="163"/>
    <cellStyle name="Neutral 2 2" xfId="164"/>
    <cellStyle name="Normal 10" xfId="165"/>
    <cellStyle name="Normal 11" xfId="166"/>
    <cellStyle name="Normal 12" xfId="167"/>
    <cellStyle name="Normal 13" xfId="168"/>
    <cellStyle name="Normal 14" xfId="169"/>
    <cellStyle name="Normal 15" xfId="170"/>
    <cellStyle name="Normal 16" xfId="171"/>
    <cellStyle name="Normal 17" xfId="172"/>
    <cellStyle name="Normal 18" xfId="173"/>
    <cellStyle name="Normal 19" xfId="174"/>
    <cellStyle name="Normal 19 2" xfId="175"/>
    <cellStyle name="Normal 2" xfId="176"/>
    <cellStyle name="Normal 2 2" xfId="177"/>
    <cellStyle name="Normal 2 3" xfId="178"/>
    <cellStyle name="Normal 2_Form PTR Worksheet" xfId="179"/>
    <cellStyle name="Normal 20" xfId="180"/>
    <cellStyle name="Normal 21" xfId="181"/>
    <cellStyle name="Normal 22" xfId="182"/>
    <cellStyle name="Normal 3" xfId="183"/>
    <cellStyle name="Normal 4" xfId="184"/>
    <cellStyle name="Normal 5" xfId="185"/>
    <cellStyle name="Normal 6" xfId="186"/>
    <cellStyle name="Normal 7" xfId="187"/>
    <cellStyle name="Normal 8" xfId="188"/>
    <cellStyle name="Normal 9" xfId="189"/>
    <cellStyle name="Normal_Loss Sharing - Shiloh Bend 06-15-07 FINAL" xfId="190"/>
    <cellStyle name="Normal_Loss Sharing - Springbrook 05-21-07" xfId="191"/>
    <cellStyle name="Note" xfId="192"/>
    <cellStyle name="Note 2" xfId="193"/>
    <cellStyle name="Note 3" xfId="194"/>
    <cellStyle name="Output" xfId="195"/>
    <cellStyle name="Output 2" xfId="196"/>
    <cellStyle name="Output 2 2" xfId="197"/>
    <cellStyle name="Percent" xfId="198"/>
    <cellStyle name="Percent 2" xfId="199"/>
    <cellStyle name="Percent 3" xfId="200"/>
    <cellStyle name="Percent 3 2" xfId="201"/>
    <cellStyle name="Percent 4" xfId="202"/>
    <cellStyle name="Percent 4 2" xfId="203"/>
    <cellStyle name="Percent 5" xfId="204"/>
    <cellStyle name="Percent 6" xfId="205"/>
    <cellStyle name="Style 1" xfId="206"/>
    <cellStyle name="Title" xfId="207"/>
    <cellStyle name="Total" xfId="208"/>
    <cellStyle name="Total 2" xfId="209"/>
    <cellStyle name="Total 2 2" xfId="210"/>
    <cellStyle name="Warning Text" xfId="211"/>
    <cellStyle name="Warning Text 2" xfId="212"/>
    <cellStyle name="Warning Text 2 2" xfId="2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686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81</xdr:row>
      <xdr:rowOff>123825</xdr:rowOff>
    </xdr:from>
    <xdr:to>
      <xdr:col>0</xdr:col>
      <xdr:colOff>2714625</xdr:colOff>
      <xdr:row>83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506700"/>
          <a:ext cx="2686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fnma-my.sharepoint.com/Documents%20and%20Settings\q1unag\Local%20Settings\Temporary%20Internet%20Files\OLK1CC\%20:\%20%20%20%20%20%20%20%20%20%20%20%20\%20%20%20%20%20%20%20%20\%20%20%20%20%20%20%20%20%20%20%20%20%20%20%20%20%20%20%20%20%20%20%20%20%20%20%20%20%20%20%20%20%20%20%2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fnma-my.sharepoint.com/aDelinquency\janwatch\Ratio%20Chart%2030%20and%2060%20day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"/>
    </sheetNames>
    <sheetDataSet>
      <sheetData sheetId="1">
        <row r="38">
          <cell r="C38" t="str">
            <v>Oct 94</v>
          </cell>
          <cell r="F38">
            <v>0.007969603350073943</v>
          </cell>
          <cell r="H38">
            <v>0.011914871809889161</v>
          </cell>
        </row>
        <row r="39">
          <cell r="C39" t="str">
            <v>Nov 94</v>
          </cell>
          <cell r="F39">
            <v>0.007848753603291427</v>
          </cell>
          <cell r="H39">
            <v>0.013082719642521291</v>
          </cell>
        </row>
        <row r="40">
          <cell r="C40" t="str">
            <v>Dec 94</v>
          </cell>
          <cell r="F40">
            <v>0.003957173858378961</v>
          </cell>
          <cell r="H40">
            <v>0.012059750781623597</v>
          </cell>
        </row>
        <row r="41">
          <cell r="C41" t="str">
            <v>Jan 95</v>
          </cell>
          <cell r="F41">
            <v>0.004776409305610735</v>
          </cell>
          <cell r="H41">
            <v>0.012744109287613459</v>
          </cell>
        </row>
        <row r="42">
          <cell r="C42" t="str">
            <v>Feb 95</v>
          </cell>
          <cell r="F42">
            <v>0.00501152413358914</v>
          </cell>
          <cell r="H42">
            <v>0.012052732483554136</v>
          </cell>
        </row>
        <row r="43">
          <cell r="C43" t="str">
            <v>Mar 95</v>
          </cell>
          <cell r="F43">
            <v>0.005915814038551995</v>
          </cell>
          <cell r="H43">
            <v>0.012041509227684606</v>
          </cell>
        </row>
        <row r="44">
          <cell r="C44" t="str">
            <v>Apr 95</v>
          </cell>
          <cell r="F44">
            <v>0.0027682561604657954</v>
          </cell>
          <cell r="H44">
            <v>0.011448644296279613</v>
          </cell>
        </row>
        <row r="45">
          <cell r="C45" t="str">
            <v>May 95</v>
          </cell>
          <cell r="F45">
            <v>0.0038525837494909664</v>
          </cell>
          <cell r="H45">
            <v>0.009640836316094048</v>
          </cell>
        </row>
        <row r="46">
          <cell r="C46" t="str">
            <v>Jun 95</v>
          </cell>
          <cell r="F46">
            <v>0.003652484246919088</v>
          </cell>
          <cell r="H46">
            <v>0.010242489902892513</v>
          </cell>
        </row>
        <row r="47">
          <cell r="C47" t="str">
            <v>July 95</v>
          </cell>
          <cell r="F47">
            <v>0.00452705444540119</v>
          </cell>
          <cell r="H47">
            <v>0.01021078086905457</v>
          </cell>
        </row>
        <row r="48">
          <cell r="C48" t="str">
            <v>Aug 95</v>
          </cell>
          <cell r="F48">
            <v>0.0027999916941150206</v>
          </cell>
          <cell r="H48">
            <v>0.010926132131056481</v>
          </cell>
        </row>
        <row r="49">
          <cell r="C49" t="str">
            <v>Sep 95</v>
          </cell>
          <cell r="F49">
            <v>0.0033082375370927486</v>
          </cell>
          <cell r="H49">
            <v>0.010432735920130791</v>
          </cell>
        </row>
        <row r="50">
          <cell r="C50" t="str">
            <v>Oct 95</v>
          </cell>
          <cell r="F50">
            <v>0.004922502595987845</v>
          </cell>
          <cell r="H50">
            <v>0.010404974103826774</v>
          </cell>
        </row>
        <row r="51">
          <cell r="C51" t="str">
            <v>Nov95</v>
          </cell>
          <cell r="F51">
            <v>0.004149065907845667</v>
          </cell>
          <cell r="H51">
            <v>0.009672316583891548</v>
          </cell>
        </row>
        <row r="52">
          <cell r="C52" t="str">
            <v>Dec95</v>
          </cell>
          <cell r="F52">
            <v>0.004382252839882667</v>
          </cell>
          <cell r="H52">
            <v>0.00811590489758886</v>
          </cell>
        </row>
        <row r="53">
          <cell r="C53" t="str">
            <v>Jan96</v>
          </cell>
          <cell r="F53">
            <v>0.006339823084666624</v>
          </cell>
          <cell r="H53">
            <v>0.009279028709729732</v>
          </cell>
        </row>
        <row r="54">
          <cell r="C54" t="str">
            <v>Feb96</v>
          </cell>
          <cell r="F54">
            <v>0.0022857497843977023</v>
          </cell>
          <cell r="H54">
            <v>0.009909788100702109</v>
          </cell>
        </row>
        <row r="55">
          <cell r="C55" t="str">
            <v>Mar96</v>
          </cell>
          <cell r="F55">
            <v>0.002222765418070284</v>
          </cell>
          <cell r="H55">
            <v>0.009509063729885655</v>
          </cell>
        </row>
        <row r="56">
          <cell r="C56" t="str">
            <v>Apr96</v>
          </cell>
          <cell r="F56">
            <v>0.003662092203632658</v>
          </cell>
          <cell r="H56">
            <v>0.008768098424933906</v>
          </cell>
        </row>
        <row r="57">
          <cell r="C57" t="str">
            <v>May96</v>
          </cell>
          <cell r="F57">
            <v>0.0037546575452086354</v>
          </cell>
          <cell r="H57">
            <v>0.008758725869695626</v>
          </cell>
        </row>
        <row r="58">
          <cell r="C58" t="str">
            <v>June96</v>
          </cell>
          <cell r="F58">
            <v>0.004526776948640065</v>
          </cell>
          <cell r="H58">
            <v>0.009992671426398536</v>
          </cell>
        </row>
        <row r="59">
          <cell r="C59" t="str">
            <v>July96</v>
          </cell>
          <cell r="F59">
            <v>0.004335115230894731</v>
          </cell>
          <cell r="H59">
            <v>0.009567445506291329</v>
          </cell>
        </row>
        <row r="60">
          <cell r="C60" t="str">
            <v>Aug96</v>
          </cell>
          <cell r="F60">
            <v>0.002818369906977502</v>
          </cell>
          <cell r="H60">
            <v>0.008382642167015803</v>
          </cell>
        </row>
        <row r="61">
          <cell r="C61" t="str">
            <v>Sep96</v>
          </cell>
          <cell r="F61">
            <v>0.002559754939310022</v>
          </cell>
          <cell r="H61">
            <v>0.009066400798936973</v>
          </cell>
        </row>
        <row r="62">
          <cell r="C62" t="str">
            <v>Oct96</v>
          </cell>
          <cell r="F62">
            <v>0.0015950452491187749</v>
          </cell>
          <cell r="H62">
            <v>0.00934209217781412</v>
          </cell>
        </row>
        <row r="63">
          <cell r="C63" t="str">
            <v>Nov96</v>
          </cell>
          <cell r="F63">
            <v>0.00228956554245028</v>
          </cell>
          <cell r="H63">
            <v>0.008203681858527793</v>
          </cell>
        </row>
        <row r="64">
          <cell r="C64" t="str">
            <v>Dec96</v>
          </cell>
          <cell r="F64">
            <v>0.0017577724239204917</v>
          </cell>
          <cell r="H64">
            <v>0.0068167925394588035</v>
          </cell>
        </row>
        <row r="65">
          <cell r="C65" t="str">
            <v>Jan97</v>
          </cell>
          <cell r="F65">
            <v>0.0026211016665890984</v>
          </cell>
          <cell r="H65">
            <v>0.006505155467926939</v>
          </cell>
        </row>
        <row r="66">
          <cell r="C66" t="str">
            <v>Feb97</v>
          </cell>
          <cell r="F66">
            <v>0.003007645752096118</v>
          </cell>
          <cell r="H66">
            <v>0.005564144641377818</v>
          </cell>
        </row>
        <row r="67">
          <cell r="C67" t="str">
            <v>Mar97</v>
          </cell>
          <cell r="F67">
            <v>0.001833483461465949</v>
          </cell>
          <cell r="H67">
            <v>0.005811529840584872</v>
          </cell>
        </row>
        <row r="68">
          <cell r="C68" t="str">
            <v>Apr97</v>
          </cell>
          <cell r="F68">
            <v>0.003423169330408441</v>
          </cell>
          <cell r="H68">
            <v>0.00536038859291758</v>
          </cell>
        </row>
        <row r="69">
          <cell r="C69" t="str">
            <v>May97</v>
          </cell>
          <cell r="F69">
            <v>0.0029318848272769905</v>
          </cell>
          <cell r="H69">
            <v>0.005565891392967393</v>
          </cell>
        </row>
        <row r="70">
          <cell r="C70" t="str">
            <v>June97</v>
          </cell>
          <cell r="F70">
            <v>0.0011133651807163723</v>
          </cell>
          <cell r="H70">
            <v>0.004741328054250135</v>
          </cell>
        </row>
        <row r="71">
          <cell r="C71" t="str">
            <v>July97</v>
          </cell>
          <cell r="F71">
            <v>0.0019343541293370256</v>
          </cell>
          <cell r="H71">
            <v>0.004207780175924418</v>
          </cell>
        </row>
        <row r="72">
          <cell r="C72" t="str">
            <v>Aug97</v>
          </cell>
          <cell r="F72">
            <v>0.0013634798111793192</v>
          </cell>
          <cell r="H72">
            <v>0.004256569217366641</v>
          </cell>
        </row>
        <row r="73">
          <cell r="C73" t="str">
            <v>Sep97</v>
          </cell>
          <cell r="F73">
            <v>0.000933786078098472</v>
          </cell>
          <cell r="H73">
            <v>0.004280863448944943</v>
          </cell>
        </row>
        <row r="74">
          <cell r="C74" t="str">
            <v>Oct97</v>
          </cell>
          <cell r="F74">
            <v>0.001179535671719709</v>
          </cell>
          <cell r="H74">
            <v>0.003836569053317968</v>
          </cell>
        </row>
        <row r="75">
          <cell r="H75">
            <v>0.0035167851016907623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"/>
    </sheetNames>
    <sheetDataSet>
      <sheetData sheetId="1">
        <row r="38">
          <cell r="C38" t="str">
            <v>Oct 94</v>
          </cell>
          <cell r="F38">
            <v>0.007969603350073943</v>
          </cell>
          <cell r="H38">
            <v>0.011914871809889161</v>
          </cell>
        </row>
        <row r="39">
          <cell r="C39" t="str">
            <v>Nov 94</v>
          </cell>
          <cell r="F39">
            <v>0.007848753603291427</v>
          </cell>
          <cell r="H39">
            <v>0.013082719642521291</v>
          </cell>
        </row>
        <row r="40">
          <cell r="C40" t="str">
            <v>Dec 94</v>
          </cell>
          <cell r="F40">
            <v>0.003957173858378961</v>
          </cell>
          <cell r="H40">
            <v>0.012059750781623597</v>
          </cell>
        </row>
        <row r="41">
          <cell r="C41" t="str">
            <v>Jan 95</v>
          </cell>
          <cell r="F41">
            <v>0.004776409305610735</v>
          </cell>
          <cell r="H41">
            <v>0.012744109287613459</v>
          </cell>
        </row>
        <row r="42">
          <cell r="C42" t="str">
            <v>Feb 95</v>
          </cell>
          <cell r="F42">
            <v>0.00501152413358914</v>
          </cell>
          <cell r="H42">
            <v>0.012052732483554136</v>
          </cell>
        </row>
        <row r="43">
          <cell r="C43" t="str">
            <v>Mar 95</v>
          </cell>
          <cell r="F43">
            <v>0.005915814038551995</v>
          </cell>
          <cell r="H43">
            <v>0.012041509227684606</v>
          </cell>
        </row>
        <row r="44">
          <cell r="C44" t="str">
            <v>Apr 95</v>
          </cell>
          <cell r="F44">
            <v>0.0027682561604657954</v>
          </cell>
          <cell r="H44">
            <v>0.011448644296279613</v>
          </cell>
        </row>
        <row r="45">
          <cell r="C45" t="str">
            <v>May 95</v>
          </cell>
          <cell r="F45">
            <v>0.0038525837494909664</v>
          </cell>
          <cell r="H45">
            <v>0.009640836316094048</v>
          </cell>
        </row>
        <row r="46">
          <cell r="C46" t="str">
            <v>Jun 95</v>
          </cell>
          <cell r="F46">
            <v>0.003652484246919088</v>
          </cell>
          <cell r="H46">
            <v>0.010242489902892513</v>
          </cell>
        </row>
        <row r="47">
          <cell r="C47" t="str">
            <v>July 95</v>
          </cell>
          <cell r="F47">
            <v>0.00452705444540119</v>
          </cell>
          <cell r="H47">
            <v>0.01021078086905457</v>
          </cell>
        </row>
        <row r="48">
          <cell r="C48" t="str">
            <v>Aug 95</v>
          </cell>
          <cell r="F48">
            <v>0.0027999916941150206</v>
          </cell>
          <cell r="H48">
            <v>0.010926132131056481</v>
          </cell>
        </row>
        <row r="49">
          <cell r="C49" t="str">
            <v>Sep 95</v>
          </cell>
          <cell r="F49">
            <v>0.0033082375370927486</v>
          </cell>
          <cell r="H49">
            <v>0.010432735920130791</v>
          </cell>
        </row>
        <row r="50">
          <cell r="C50" t="str">
            <v>Oct 95</v>
          </cell>
          <cell r="F50">
            <v>0.004922502595987845</v>
          </cell>
          <cell r="H50">
            <v>0.010404974103826774</v>
          </cell>
        </row>
        <row r="51">
          <cell r="C51" t="str">
            <v>Nov95</v>
          </cell>
          <cell r="F51">
            <v>0.004149065907845667</v>
          </cell>
          <cell r="H51">
            <v>0.009672316583891548</v>
          </cell>
        </row>
        <row r="52">
          <cell r="C52" t="str">
            <v>Dec95</v>
          </cell>
          <cell r="F52">
            <v>0.004382252839882667</v>
          </cell>
          <cell r="H52">
            <v>0.00811590489758886</v>
          </cell>
        </row>
        <row r="53">
          <cell r="C53" t="str">
            <v>Jan96</v>
          </cell>
          <cell r="F53">
            <v>0.006339823084666624</v>
          </cell>
          <cell r="H53">
            <v>0.009279028709729732</v>
          </cell>
        </row>
        <row r="54">
          <cell r="C54" t="str">
            <v>Feb96</v>
          </cell>
          <cell r="F54">
            <v>0.0022857497843977023</v>
          </cell>
          <cell r="H54">
            <v>0.009909788100702109</v>
          </cell>
        </row>
        <row r="55">
          <cell r="C55" t="str">
            <v>Mar96</v>
          </cell>
          <cell r="F55">
            <v>0.002222765418070284</v>
          </cell>
          <cell r="H55">
            <v>0.009509063729885655</v>
          </cell>
        </row>
        <row r="56">
          <cell r="C56" t="str">
            <v>Apr96</v>
          </cell>
          <cell r="F56">
            <v>0.003662092203632658</v>
          </cell>
          <cell r="H56">
            <v>0.008768098424933906</v>
          </cell>
        </row>
        <row r="57">
          <cell r="C57" t="str">
            <v>May96</v>
          </cell>
          <cell r="F57">
            <v>0.0037546575452086354</v>
          </cell>
          <cell r="H57">
            <v>0.008758725869695626</v>
          </cell>
        </row>
        <row r="58">
          <cell r="C58" t="str">
            <v>June96</v>
          </cell>
          <cell r="F58">
            <v>0.004526776948640065</v>
          </cell>
          <cell r="H58">
            <v>0.009992671426398536</v>
          </cell>
        </row>
        <row r="59">
          <cell r="C59" t="str">
            <v>July96</v>
          </cell>
          <cell r="F59">
            <v>0.004335115230894731</v>
          </cell>
          <cell r="H59">
            <v>0.009567445506291329</v>
          </cell>
        </row>
        <row r="60">
          <cell r="C60" t="str">
            <v>Aug96</v>
          </cell>
          <cell r="F60">
            <v>0.002818369906977502</v>
          </cell>
          <cell r="H60">
            <v>0.008382642167015803</v>
          </cell>
        </row>
        <row r="61">
          <cell r="C61" t="str">
            <v>Sep96</v>
          </cell>
          <cell r="F61">
            <v>0.002559754939310022</v>
          </cell>
          <cell r="H61">
            <v>0.009066400798936973</v>
          </cell>
        </row>
        <row r="62">
          <cell r="C62" t="str">
            <v>Oct96</v>
          </cell>
          <cell r="F62">
            <v>0.0015950452491187749</v>
          </cell>
          <cell r="H62">
            <v>0.00934209217781412</v>
          </cell>
        </row>
        <row r="63">
          <cell r="C63" t="str">
            <v>Nov96</v>
          </cell>
          <cell r="F63">
            <v>0.00228956554245028</v>
          </cell>
          <cell r="H63">
            <v>0.008203681858527793</v>
          </cell>
        </row>
        <row r="64">
          <cell r="C64" t="str">
            <v>Dec96</v>
          </cell>
          <cell r="F64">
            <v>0.0017577724239204917</v>
          </cell>
          <cell r="H64">
            <v>0.0068167925394588035</v>
          </cell>
        </row>
        <row r="65">
          <cell r="C65" t="str">
            <v>Jan97</v>
          </cell>
          <cell r="F65">
            <v>0.0026211016665890984</v>
          </cell>
          <cell r="H65">
            <v>0.006505155467926939</v>
          </cell>
        </row>
        <row r="66">
          <cell r="C66" t="str">
            <v>Feb97</v>
          </cell>
          <cell r="F66">
            <v>0.003007645752096118</v>
          </cell>
          <cell r="H66">
            <v>0.005564144641377818</v>
          </cell>
        </row>
        <row r="67">
          <cell r="C67" t="str">
            <v>Mar97</v>
          </cell>
          <cell r="F67">
            <v>0.001833483461465949</v>
          </cell>
          <cell r="H67">
            <v>0.005811529840584872</v>
          </cell>
        </row>
        <row r="68">
          <cell r="C68" t="str">
            <v>Apr97</v>
          </cell>
          <cell r="F68">
            <v>0.003423169330408441</v>
          </cell>
          <cell r="H68">
            <v>0.00536038859291758</v>
          </cell>
        </row>
        <row r="69">
          <cell r="C69" t="str">
            <v>May97</v>
          </cell>
          <cell r="F69">
            <v>0.0029318848272769905</v>
          </cell>
          <cell r="H69">
            <v>0.005565891392967393</v>
          </cell>
        </row>
        <row r="70">
          <cell r="C70" t="str">
            <v>June97</v>
          </cell>
          <cell r="F70">
            <v>0.0011133651807163723</v>
          </cell>
          <cell r="H70">
            <v>0.004741328054250135</v>
          </cell>
        </row>
        <row r="71">
          <cell r="C71" t="str">
            <v>July97</v>
          </cell>
          <cell r="F71">
            <v>0.0019343541293370256</v>
          </cell>
          <cell r="H71">
            <v>0.004207780175924418</v>
          </cell>
        </row>
        <row r="72">
          <cell r="C72" t="str">
            <v>Aug97</v>
          </cell>
          <cell r="F72">
            <v>0.0013634798111793192</v>
          </cell>
          <cell r="H72">
            <v>0.004256569217366641</v>
          </cell>
        </row>
        <row r="73">
          <cell r="C73" t="str">
            <v>Sep97</v>
          </cell>
          <cell r="F73">
            <v>0.000933786078098472</v>
          </cell>
          <cell r="H73">
            <v>0.004280863448944943</v>
          </cell>
        </row>
        <row r="74">
          <cell r="C74" t="str">
            <v>Oct97</v>
          </cell>
          <cell r="F74">
            <v>0.001179535671719709</v>
          </cell>
          <cell r="H74">
            <v>0.003836569053317968</v>
          </cell>
        </row>
        <row r="75">
          <cell r="H75">
            <v>0.0035167851016907623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204"/>
  <sheetViews>
    <sheetView tabSelected="1" defaultGridColor="0" zoomScale="70" zoomScaleNormal="70" zoomScalePageLayoutView="0" colorId="22" workbookViewId="0" topLeftCell="A1">
      <selection activeCell="A5" sqref="A5"/>
    </sheetView>
  </sheetViews>
  <sheetFormatPr defaultColWidth="12.57421875" defaultRowHeight="12.75"/>
  <cols>
    <col min="1" max="1" width="55.140625" style="50" customWidth="1"/>
    <col min="2" max="2" width="20.8515625" style="50" customWidth="1"/>
    <col min="3" max="3" width="19.57421875" style="50" customWidth="1"/>
    <col min="4" max="4" width="26.140625" style="50" customWidth="1"/>
    <col min="5" max="5" width="20.8515625" style="50" customWidth="1"/>
    <col min="6" max="6" width="18.8515625" style="50" customWidth="1"/>
    <col min="7" max="26" width="12.57421875" style="50" customWidth="1"/>
    <col min="27" max="27" width="18.57421875" style="50" customWidth="1"/>
    <col min="28" max="28" width="21.8515625" style="50" customWidth="1"/>
    <col min="29" max="29" width="23.8515625" style="50" customWidth="1"/>
    <col min="30" max="16384" width="12.57421875" style="50" customWidth="1"/>
  </cols>
  <sheetData>
    <row r="1" spans="1:25" ht="19.5">
      <c r="A1" s="44"/>
      <c r="B1" s="45" t="s">
        <v>380</v>
      </c>
      <c r="C1" s="46"/>
      <c r="D1" s="46"/>
      <c r="E1" s="47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.75">
      <c r="A2" s="51"/>
      <c r="B2" s="52" t="s">
        <v>0</v>
      </c>
      <c r="C2" s="53"/>
      <c r="D2" s="54"/>
      <c r="E2" s="55"/>
      <c r="F2" s="56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5.75">
      <c r="A3" s="57"/>
      <c r="B3" s="52"/>
      <c r="C3" s="53"/>
      <c r="D3" s="58"/>
      <c r="E3" s="59"/>
      <c r="F3" s="5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ht="32.25" customHeight="1" thickBot="1">
      <c r="A4" s="60"/>
      <c r="B4" s="61" t="s">
        <v>2</v>
      </c>
      <c r="C4" s="62"/>
      <c r="D4" s="63" t="s">
        <v>3</v>
      </c>
      <c r="E4" s="64" t="s">
        <v>375</v>
      </c>
      <c r="F4" s="56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6" ht="22.5" customHeight="1">
      <c r="A5" s="65"/>
      <c r="B5" s="51"/>
      <c r="C5" s="51"/>
      <c r="D5" s="51"/>
      <c r="E5" s="51"/>
      <c r="F5" s="6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67" t="s">
        <v>131</v>
      </c>
    </row>
    <row r="6" spans="1:28" ht="19.5">
      <c r="A6" s="68" t="s">
        <v>4</v>
      </c>
      <c r="B6" s="69"/>
      <c r="C6" s="70"/>
      <c r="D6" s="71" t="s">
        <v>5</v>
      </c>
      <c r="E6" s="72"/>
      <c r="F6" s="73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74" t="s">
        <v>127</v>
      </c>
      <c r="AA6" s="285" t="s">
        <v>122</v>
      </c>
      <c r="AB6" s="286"/>
    </row>
    <row r="7" spans="1:28" ht="15.75">
      <c r="A7" s="75" t="s">
        <v>6</v>
      </c>
      <c r="B7" s="76"/>
      <c r="C7" s="77"/>
      <c r="D7" s="51" t="s">
        <v>7</v>
      </c>
      <c r="E7" s="78"/>
      <c r="F7" s="7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AA7" s="80" t="s">
        <v>124</v>
      </c>
      <c r="AB7" s="80" t="s">
        <v>123</v>
      </c>
    </row>
    <row r="8" spans="1:28" ht="15.75">
      <c r="A8" s="75" t="s">
        <v>8</v>
      </c>
      <c r="B8" s="76"/>
      <c r="C8" s="77"/>
      <c r="D8" s="51" t="s">
        <v>9</v>
      </c>
      <c r="E8" s="78"/>
      <c r="F8" s="81" t="s">
        <v>160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AA8" s="82"/>
      <c r="AB8" s="83" t="s">
        <v>125</v>
      </c>
    </row>
    <row r="9" spans="1:28" ht="15.75">
      <c r="A9" s="84" t="s">
        <v>132</v>
      </c>
      <c r="B9" s="85"/>
      <c r="C9" s="66"/>
      <c r="D9" s="66" t="s">
        <v>10</v>
      </c>
      <c r="E9" s="85"/>
      <c r="F9" s="86">
        <v>41305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AA9" s="87">
        <v>10000000</v>
      </c>
      <c r="AB9" s="88">
        <v>0.03</v>
      </c>
    </row>
    <row r="10" spans="1:28" ht="15.75">
      <c r="A10" s="75" t="s">
        <v>11</v>
      </c>
      <c r="B10" s="89" t="s">
        <v>12</v>
      </c>
      <c r="C10" s="51"/>
      <c r="D10" s="51"/>
      <c r="E10" s="90"/>
      <c r="F10" s="91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87">
        <v>5000000</v>
      </c>
      <c r="AB10" s="88">
        <v>0.045</v>
      </c>
    </row>
    <row r="11" spans="1:28" ht="10.5" customHeight="1">
      <c r="A11" s="75"/>
      <c r="B11" s="90"/>
      <c r="C11" s="51"/>
      <c r="D11" s="51"/>
      <c r="E11" s="92"/>
      <c r="F11" s="93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AA11" s="94">
        <v>0</v>
      </c>
      <c r="AB11" s="95">
        <v>0.06</v>
      </c>
    </row>
    <row r="12" spans="1:25" ht="15.75">
      <c r="A12" s="75" t="s">
        <v>13</v>
      </c>
      <c r="B12" s="96">
        <v>0</v>
      </c>
      <c r="C12" s="51"/>
      <c r="D12" s="51" t="s">
        <v>14</v>
      </c>
      <c r="E12" s="97">
        <v>0</v>
      </c>
      <c r="F12" s="9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8" ht="15.75">
      <c r="A13" s="75" t="s">
        <v>15</v>
      </c>
      <c r="B13" s="96">
        <v>0</v>
      </c>
      <c r="C13" s="51"/>
      <c r="D13" s="51" t="s">
        <v>16</v>
      </c>
      <c r="E13" s="99">
        <f>E12-E14-E15</f>
        <v>0</v>
      </c>
      <c r="F13" s="9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74" t="s">
        <v>128</v>
      </c>
      <c r="AA13" s="285" t="s">
        <v>120</v>
      </c>
      <c r="AB13" s="286"/>
    </row>
    <row r="14" spans="1:28" ht="15.75">
      <c r="A14" s="75" t="s">
        <v>17</v>
      </c>
      <c r="B14" s="96">
        <v>0</v>
      </c>
      <c r="C14" s="51"/>
      <c r="D14" s="51" t="s">
        <v>18</v>
      </c>
      <c r="E14" s="97">
        <v>0</v>
      </c>
      <c r="F14" s="98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AA14" s="100" t="s">
        <v>110</v>
      </c>
      <c r="AB14" s="100" t="s">
        <v>121</v>
      </c>
    </row>
    <row r="15" spans="1:28" ht="15.75">
      <c r="A15" s="75" t="s">
        <v>19</v>
      </c>
      <c r="B15" s="96">
        <v>0</v>
      </c>
      <c r="C15" s="51"/>
      <c r="D15" s="51" t="s">
        <v>20</v>
      </c>
      <c r="E15" s="97">
        <v>0</v>
      </c>
      <c r="F15" s="9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AA15" s="101"/>
      <c r="AB15" s="102" t="s">
        <v>118</v>
      </c>
    </row>
    <row r="16" spans="1:28" ht="15.75">
      <c r="A16" s="75" t="s">
        <v>21</v>
      </c>
      <c r="B16" s="103">
        <v>0</v>
      </c>
      <c r="C16" s="51"/>
      <c r="D16" s="51" t="s">
        <v>22</v>
      </c>
      <c r="E16" s="104"/>
      <c r="F16" s="105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AA16" s="101" t="s">
        <v>3</v>
      </c>
      <c r="AB16" s="106">
        <f>+D56</f>
        <v>0.05</v>
      </c>
    </row>
    <row r="17" spans="1:28" ht="15.75">
      <c r="A17" s="75"/>
      <c r="B17" s="107"/>
      <c r="C17" s="51"/>
      <c r="D17" s="51" t="s">
        <v>23</v>
      </c>
      <c r="E17" s="104"/>
      <c r="F17" s="10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AA17" s="101" t="s">
        <v>107</v>
      </c>
      <c r="AB17" s="106">
        <f>+E56</f>
        <v>0.1</v>
      </c>
    </row>
    <row r="18" spans="1:28" ht="15.75">
      <c r="A18" s="75"/>
      <c r="B18" s="107"/>
      <c r="C18" s="108"/>
      <c r="D18" s="51" t="s">
        <v>24</v>
      </c>
      <c r="E18" s="104"/>
      <c r="F18" s="105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A18" s="101" t="s">
        <v>108</v>
      </c>
      <c r="AB18" s="106">
        <f>+F56</f>
        <v>0.15</v>
      </c>
    </row>
    <row r="19" spans="1:28" ht="15.75">
      <c r="A19" s="75" t="s">
        <v>36</v>
      </c>
      <c r="B19" s="96">
        <v>0</v>
      </c>
      <c r="C19" s="51"/>
      <c r="D19" s="51" t="s">
        <v>25</v>
      </c>
      <c r="E19" s="104"/>
      <c r="F19" s="10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AA19" s="101" t="s">
        <v>376</v>
      </c>
      <c r="AB19" s="106">
        <v>0</v>
      </c>
    </row>
    <row r="20" spans="1:28" ht="15.75">
      <c r="A20" s="75" t="s">
        <v>26</v>
      </c>
      <c r="B20" s="96">
        <v>0</v>
      </c>
      <c r="C20" s="110"/>
      <c r="D20" s="51" t="s">
        <v>27</v>
      </c>
      <c r="E20" s="104"/>
      <c r="F20" s="111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AA20" s="112" t="s">
        <v>377</v>
      </c>
      <c r="AB20" s="113">
        <v>0</v>
      </c>
    </row>
    <row r="21" spans="1:28" ht="15.75">
      <c r="A21" s="75" t="s">
        <v>29</v>
      </c>
      <c r="B21" s="96">
        <v>0</v>
      </c>
      <c r="C21" s="114"/>
      <c r="D21" s="51" t="s">
        <v>28</v>
      </c>
      <c r="E21" s="104"/>
      <c r="F21" s="115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74" t="s">
        <v>126</v>
      </c>
      <c r="AA21" s="285" t="s">
        <v>109</v>
      </c>
      <c r="AB21" s="286"/>
    </row>
    <row r="22" spans="1:28" ht="15.75">
      <c r="A22" s="75" t="s">
        <v>195</v>
      </c>
      <c r="B22" s="96">
        <v>0</v>
      </c>
      <c r="C22" s="114"/>
      <c r="D22" s="51" t="s">
        <v>30</v>
      </c>
      <c r="E22" s="116"/>
      <c r="F22" s="115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AA22" s="100" t="s">
        <v>110</v>
      </c>
      <c r="AB22" s="100" t="s">
        <v>111</v>
      </c>
    </row>
    <row r="23" spans="1:28" ht="2.25" customHeight="1">
      <c r="A23" s="75"/>
      <c r="B23" s="117"/>
      <c r="C23" s="118"/>
      <c r="D23" s="51"/>
      <c r="E23" s="119"/>
      <c r="F23" s="120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AA23" s="101"/>
      <c r="AB23" s="102" t="s">
        <v>118</v>
      </c>
    </row>
    <row r="24" spans="1:28" ht="15.75">
      <c r="A24" s="68" t="s">
        <v>31</v>
      </c>
      <c r="B24" s="121" t="s">
        <v>32</v>
      </c>
      <c r="C24" s="71"/>
      <c r="D24" s="71"/>
      <c r="E24" s="71"/>
      <c r="F24" s="91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AA24" s="101" t="s">
        <v>3</v>
      </c>
      <c r="AB24" s="106">
        <f>+D64</f>
        <v>0.2</v>
      </c>
    </row>
    <row r="25" spans="1:28" ht="10.5" customHeight="1">
      <c r="A25" s="75"/>
      <c r="B25" s="51"/>
      <c r="C25" s="51"/>
      <c r="D25" s="51"/>
      <c r="E25" s="51"/>
      <c r="F25" s="122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AA25" s="101" t="s">
        <v>107</v>
      </c>
      <c r="AB25" s="106">
        <f>+E64</f>
        <v>0.3</v>
      </c>
    </row>
    <row r="26" spans="1:28" ht="15.75">
      <c r="A26" s="75" t="s">
        <v>15</v>
      </c>
      <c r="B26" s="123">
        <f>(B13)</f>
        <v>0</v>
      </c>
      <c r="C26" s="51"/>
      <c r="D26" s="57"/>
      <c r="E26" s="51"/>
      <c r="F26" s="122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A26" s="101" t="s">
        <v>108</v>
      </c>
      <c r="AB26" s="106">
        <f>+F64</f>
        <v>0.4</v>
      </c>
    </row>
    <row r="27" spans="1:28" ht="15.75">
      <c r="A27" s="124" t="s">
        <v>33</v>
      </c>
      <c r="B27" s="125"/>
      <c r="C27" s="51"/>
      <c r="D27" s="51"/>
      <c r="E27" s="51"/>
      <c r="F27" s="122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AA27" s="101" t="s">
        <v>376</v>
      </c>
      <c r="AB27" s="106">
        <v>0</v>
      </c>
    </row>
    <row r="28" spans="1:28" ht="10.5" customHeight="1">
      <c r="A28" s="124"/>
      <c r="B28" s="125"/>
      <c r="C28" s="51"/>
      <c r="D28" s="51"/>
      <c r="E28" s="51"/>
      <c r="F28" s="12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AA28" s="112" t="s">
        <v>377</v>
      </c>
      <c r="AB28" s="113">
        <v>0</v>
      </c>
    </row>
    <row r="29" spans="1:29" ht="10.5" customHeight="1">
      <c r="A29" s="75"/>
      <c r="B29" s="126"/>
      <c r="C29" s="77"/>
      <c r="D29" s="51"/>
      <c r="E29" s="51"/>
      <c r="F29" s="122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74" t="s">
        <v>129</v>
      </c>
      <c r="AA29" s="280" t="s">
        <v>112</v>
      </c>
      <c r="AB29" s="281"/>
      <c r="AC29" s="282"/>
    </row>
    <row r="30" spans="1:29" ht="15.75">
      <c r="A30" s="127" t="s">
        <v>196</v>
      </c>
      <c r="B30" s="128">
        <v>0</v>
      </c>
      <c r="C30" s="129" t="s">
        <v>34</v>
      </c>
      <c r="D30" s="130"/>
      <c r="E30" s="129" t="s">
        <v>35</v>
      </c>
      <c r="F30" s="131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AA30" s="132" t="s">
        <v>110</v>
      </c>
      <c r="AB30" s="132" t="s">
        <v>113</v>
      </c>
      <c r="AC30" s="132" t="s">
        <v>114</v>
      </c>
    </row>
    <row r="31" spans="1:29" ht="15.75">
      <c r="A31" s="75" t="s">
        <v>36</v>
      </c>
      <c r="B31" s="123">
        <f>+B19</f>
        <v>0</v>
      </c>
      <c r="C31" s="129" t="s">
        <v>34</v>
      </c>
      <c r="D31" s="133"/>
      <c r="E31" s="129" t="s">
        <v>35</v>
      </c>
      <c r="F31" s="134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AA31" s="135"/>
      <c r="AB31" s="136" t="s">
        <v>118</v>
      </c>
      <c r="AC31" s="137" t="s">
        <v>118</v>
      </c>
    </row>
    <row r="32" spans="1:29" ht="15.75">
      <c r="A32" s="75" t="s">
        <v>258</v>
      </c>
      <c r="B32" s="138">
        <f>B21</f>
        <v>0</v>
      </c>
      <c r="C32" s="51"/>
      <c r="D32" s="77"/>
      <c r="E32" s="51"/>
      <c r="F32" s="13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AA32" s="135" t="s">
        <v>3</v>
      </c>
      <c r="AB32" s="140">
        <v>0.75</v>
      </c>
      <c r="AC32" s="141">
        <v>0.25</v>
      </c>
    </row>
    <row r="33" spans="1:29" ht="15.75">
      <c r="A33" s="75" t="s">
        <v>37</v>
      </c>
      <c r="B33" s="138">
        <f>+B20</f>
        <v>0</v>
      </c>
      <c r="C33" s="51"/>
      <c r="D33" s="77"/>
      <c r="E33" s="51"/>
      <c r="F33" s="142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AA33" s="135" t="s">
        <v>107</v>
      </c>
      <c r="AB33" s="140">
        <v>0.6</v>
      </c>
      <c r="AC33" s="141">
        <v>0.4</v>
      </c>
    </row>
    <row r="34" spans="1:29" ht="15.75">
      <c r="A34" s="75" t="s">
        <v>194</v>
      </c>
      <c r="B34" s="143">
        <f>B22</f>
        <v>0</v>
      </c>
      <c r="C34" s="51"/>
      <c r="D34" s="51"/>
      <c r="E34" s="144"/>
      <c r="F34" s="145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AA34" s="135" t="s">
        <v>108</v>
      </c>
      <c r="AB34" s="140">
        <v>0.5</v>
      </c>
      <c r="AC34" s="141">
        <v>0.5</v>
      </c>
    </row>
    <row r="35" spans="1:29" ht="10.5" customHeight="1">
      <c r="A35" s="75"/>
      <c r="B35" s="51"/>
      <c r="C35" s="51"/>
      <c r="D35" s="51"/>
      <c r="E35" s="51"/>
      <c r="F35" s="122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AA35" s="135" t="s">
        <v>376</v>
      </c>
      <c r="AB35" s="146">
        <v>0.6667</v>
      </c>
      <c r="AC35" s="147">
        <v>0.3333</v>
      </c>
    </row>
    <row r="36" spans="1:29" ht="15.75">
      <c r="A36" s="75" t="s">
        <v>38</v>
      </c>
      <c r="B36" s="125"/>
      <c r="C36" s="123">
        <f>SUM(B29:B34)</f>
        <v>0</v>
      </c>
      <c r="D36" s="51"/>
      <c r="E36" s="51"/>
      <c r="F36" s="122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AA36" s="148" t="s">
        <v>377</v>
      </c>
      <c r="AB36" s="149">
        <v>0.9</v>
      </c>
      <c r="AC36" s="150">
        <v>0.1</v>
      </c>
    </row>
    <row r="37" spans="1:29" ht="15.75">
      <c r="A37" s="124" t="s">
        <v>39</v>
      </c>
      <c r="B37" s="125"/>
      <c r="C37" s="51"/>
      <c r="D37" s="51"/>
      <c r="E37" s="51"/>
      <c r="F37" s="122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74" t="s">
        <v>130</v>
      </c>
      <c r="AA37" s="280" t="s">
        <v>116</v>
      </c>
      <c r="AB37" s="281"/>
      <c r="AC37" s="282"/>
    </row>
    <row r="38" spans="1:29" ht="10.5" customHeight="1">
      <c r="A38" s="75"/>
      <c r="B38" s="125"/>
      <c r="C38" s="51"/>
      <c r="D38" s="51"/>
      <c r="E38" s="51"/>
      <c r="F38" s="122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AA38" s="132" t="s">
        <v>110</v>
      </c>
      <c r="AB38" s="132" t="s">
        <v>113</v>
      </c>
      <c r="AC38" s="132" t="s">
        <v>114</v>
      </c>
    </row>
    <row r="39" spans="1:29" ht="15.75">
      <c r="A39" s="75" t="s">
        <v>40</v>
      </c>
      <c r="B39" s="123">
        <f>D39*F39</f>
        <v>0</v>
      </c>
      <c r="C39" s="129" t="s">
        <v>41</v>
      </c>
      <c r="D39" s="151">
        <f>E13*B13/12/30</f>
        <v>0</v>
      </c>
      <c r="E39" s="129" t="s">
        <v>42</v>
      </c>
      <c r="F39" s="93">
        <f>DAY(E19)-IF(F30="",1,DAY(F30))</f>
        <v>-1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AA39" s="135"/>
      <c r="AB39" s="136" t="s">
        <v>118</v>
      </c>
      <c r="AC39" s="137" t="s">
        <v>118</v>
      </c>
    </row>
    <row r="40" spans="1:29" ht="15.75">
      <c r="A40" s="75" t="s">
        <v>43</v>
      </c>
      <c r="B40" s="143">
        <v>0</v>
      </c>
      <c r="C40" s="129" t="s">
        <v>34</v>
      </c>
      <c r="D40" s="133"/>
      <c r="E40" s="129" t="s">
        <v>35</v>
      </c>
      <c r="F40" s="134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AA40" s="135" t="s">
        <v>3</v>
      </c>
      <c r="AB40" s="140">
        <v>0.9</v>
      </c>
      <c r="AC40" s="141">
        <v>0.1</v>
      </c>
    </row>
    <row r="41" spans="1:29" ht="15.75">
      <c r="A41" s="75" t="s">
        <v>44</v>
      </c>
      <c r="B41" s="51"/>
      <c r="C41" s="123">
        <f>(B39+B40)</f>
        <v>0</v>
      </c>
      <c r="D41" s="51"/>
      <c r="E41" s="152"/>
      <c r="F41" s="13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AA41" s="135" t="s">
        <v>107</v>
      </c>
      <c r="AB41" s="140">
        <v>0.75</v>
      </c>
      <c r="AC41" s="141">
        <v>0.25</v>
      </c>
    </row>
    <row r="42" spans="1:29" ht="12" customHeight="1">
      <c r="A42" s="75"/>
      <c r="B42" s="51"/>
      <c r="C42" s="51"/>
      <c r="D42" s="51"/>
      <c r="E42" s="51"/>
      <c r="F42" s="122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AA42" s="135" t="s">
        <v>108</v>
      </c>
      <c r="AB42" s="140">
        <v>0.7</v>
      </c>
      <c r="AC42" s="141">
        <v>0.3</v>
      </c>
    </row>
    <row r="43" spans="1:29" ht="15.75">
      <c r="A43" s="127" t="s">
        <v>297</v>
      </c>
      <c r="B43" s="51"/>
      <c r="C43" s="123">
        <f>(B26+C36+C41)</f>
        <v>0</v>
      </c>
      <c r="D43" s="51"/>
      <c r="E43" s="51"/>
      <c r="F43" s="122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AA43" s="135" t="s">
        <v>376</v>
      </c>
      <c r="AB43" s="146">
        <v>0.6667</v>
      </c>
      <c r="AC43" s="147">
        <v>0.3333</v>
      </c>
    </row>
    <row r="44" spans="1:29" ht="15.75">
      <c r="A44" s="124" t="s">
        <v>45</v>
      </c>
      <c r="B44" s="51"/>
      <c r="C44" s="51"/>
      <c r="D44" s="51"/>
      <c r="E44" s="51"/>
      <c r="F44" s="122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AA44" s="148" t="s">
        <v>377</v>
      </c>
      <c r="AB44" s="149">
        <v>0.9</v>
      </c>
      <c r="AC44" s="150">
        <v>0.1</v>
      </c>
    </row>
    <row r="45" spans="1:25" ht="10.5" customHeight="1">
      <c r="A45" s="153"/>
      <c r="B45" s="51"/>
      <c r="C45" s="51"/>
      <c r="D45" s="51"/>
      <c r="E45" s="154"/>
      <c r="F45" s="122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5" ht="15.75">
      <c r="A46" s="75" t="s">
        <v>46</v>
      </c>
      <c r="B46" s="155" t="str">
        <f>IF(E48&lt;0.01,"INPUT VALUE",E48)</f>
        <v>INPUT VALUE</v>
      </c>
      <c r="C46" s="51" t="s">
        <v>47</v>
      </c>
      <c r="D46" s="51"/>
      <c r="E46" s="156">
        <v>0</v>
      </c>
      <c r="F46" s="157" t="s">
        <v>310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9" ht="15.75">
      <c r="A47" s="75" t="s">
        <v>48</v>
      </c>
      <c r="B47" s="158">
        <v>0</v>
      </c>
      <c r="C47" s="159" t="s">
        <v>49</v>
      </c>
      <c r="D47" s="51"/>
      <c r="E47" s="160">
        <f>E46*F47</f>
        <v>0</v>
      </c>
      <c r="F47" s="161" t="str">
        <f>IF(E46&gt;AA9,AB9,IF(E46&gt;AA10,AB10,IF(E46&gt;AA11,AB11,AB8)))</f>
        <v>Enter Asset Value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AA47" s="280" t="s">
        <v>166</v>
      </c>
      <c r="AB47" s="281"/>
      <c r="AC47" s="282"/>
    </row>
    <row r="48" spans="1:29" ht="15.75">
      <c r="A48" s="75" t="s">
        <v>193</v>
      </c>
      <c r="B48" s="158">
        <v>0</v>
      </c>
      <c r="C48" s="159" t="s">
        <v>46</v>
      </c>
      <c r="D48" s="51"/>
      <c r="E48" s="162">
        <f>(E46-E47)</f>
        <v>0</v>
      </c>
      <c r="F48" s="163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AA48" s="132" t="s">
        <v>170</v>
      </c>
      <c r="AB48" s="132" t="s">
        <v>167</v>
      </c>
      <c r="AC48" s="132" t="s">
        <v>168</v>
      </c>
    </row>
    <row r="49" spans="1:29" ht="15.75">
      <c r="A49" s="75" t="s">
        <v>256</v>
      </c>
      <c r="B49" s="158">
        <v>0</v>
      </c>
      <c r="C49" s="159"/>
      <c r="D49" s="51"/>
      <c r="E49" s="162"/>
      <c r="F49" s="163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AA49" s="132"/>
      <c r="AB49" s="132"/>
      <c r="AC49" s="132"/>
    </row>
    <row r="50" spans="1:29" ht="15.75">
      <c r="A50" s="75" t="s">
        <v>197</v>
      </c>
      <c r="B50" s="126">
        <v>0</v>
      </c>
      <c r="C50" s="51"/>
      <c r="D50" s="51"/>
      <c r="E50" s="51"/>
      <c r="F50" s="122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AA50" s="135" t="s">
        <v>115</v>
      </c>
      <c r="AB50" s="140" t="s">
        <v>260</v>
      </c>
      <c r="AC50" s="141" t="s">
        <v>176</v>
      </c>
    </row>
    <row r="51" spans="1:29" ht="15.75">
      <c r="A51" s="75" t="s">
        <v>50</v>
      </c>
      <c r="B51" s="126">
        <v>0</v>
      </c>
      <c r="C51" s="51"/>
      <c r="D51" s="51"/>
      <c r="E51" s="51"/>
      <c r="F51" s="122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AA51" s="135" t="s">
        <v>172</v>
      </c>
      <c r="AB51" s="140" t="s">
        <v>261</v>
      </c>
      <c r="AC51" s="141" t="s">
        <v>173</v>
      </c>
    </row>
    <row r="52" spans="1:29" ht="15.75">
      <c r="A52" s="127" t="s">
        <v>198</v>
      </c>
      <c r="B52" s="158">
        <v>0</v>
      </c>
      <c r="C52" s="164"/>
      <c r="D52" s="138"/>
      <c r="E52" s="77"/>
      <c r="F52" s="122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AA52" s="135" t="s">
        <v>172</v>
      </c>
      <c r="AB52" s="140" t="s">
        <v>262</v>
      </c>
      <c r="AC52" s="141" t="s">
        <v>174</v>
      </c>
    </row>
    <row r="53" spans="1:29" ht="15.75">
      <c r="A53" s="127" t="s">
        <v>259</v>
      </c>
      <c r="B53" s="158">
        <v>0</v>
      </c>
      <c r="C53" s="164" t="s">
        <v>51</v>
      </c>
      <c r="D53" s="77"/>
      <c r="E53" s="77"/>
      <c r="F53" s="13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AA53" s="135" t="s">
        <v>172</v>
      </c>
      <c r="AB53" s="140" t="s">
        <v>264</v>
      </c>
      <c r="AC53" s="141" t="s">
        <v>265</v>
      </c>
    </row>
    <row r="54" spans="1:29" ht="15.75">
      <c r="A54" s="127" t="s">
        <v>257</v>
      </c>
      <c r="B54" s="158">
        <v>0</v>
      </c>
      <c r="C54" s="164"/>
      <c r="D54" s="77"/>
      <c r="E54" s="77"/>
      <c r="F54" s="13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AA54" s="135" t="s">
        <v>115</v>
      </c>
      <c r="AB54" s="140" t="s">
        <v>266</v>
      </c>
      <c r="AC54" s="141" t="s">
        <v>267</v>
      </c>
    </row>
    <row r="55" spans="1:29" ht="15.75">
      <c r="A55" s="75" t="s">
        <v>52</v>
      </c>
      <c r="B55" s="165">
        <f>(B14*C55)</f>
        <v>0</v>
      </c>
      <c r="C55" s="166">
        <f>VLOOKUP($D$4,$AA$15:$AB$20,2,FALSE)</f>
        <v>0.05</v>
      </c>
      <c r="D55" s="167" t="s">
        <v>53</v>
      </c>
      <c r="E55" s="168" t="s">
        <v>54</v>
      </c>
      <c r="F55" s="169" t="s">
        <v>55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AA55" s="135" t="s">
        <v>115</v>
      </c>
      <c r="AB55" s="140" t="s">
        <v>268</v>
      </c>
      <c r="AC55" s="141" t="s">
        <v>269</v>
      </c>
    </row>
    <row r="56" spans="1:29" ht="15.75">
      <c r="A56" s="170" t="s">
        <v>56</v>
      </c>
      <c r="B56" s="51"/>
      <c r="C56" s="51"/>
      <c r="D56" s="171">
        <v>0.05</v>
      </c>
      <c r="E56" s="172">
        <v>0.1</v>
      </c>
      <c r="F56" s="173">
        <v>0.15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AA56" s="135" t="s">
        <v>115</v>
      </c>
      <c r="AB56" s="140" t="s">
        <v>270</v>
      </c>
      <c r="AC56" s="141" t="s">
        <v>180</v>
      </c>
    </row>
    <row r="57" spans="1:29" ht="15.75">
      <c r="A57" s="174" t="s">
        <v>57</v>
      </c>
      <c r="B57" s="51"/>
      <c r="C57" s="123">
        <f>SUM(B46:B55)</f>
        <v>0</v>
      </c>
      <c r="D57" s="51"/>
      <c r="E57" s="51"/>
      <c r="F57" s="122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AA57" s="135" t="s">
        <v>172</v>
      </c>
      <c r="AB57" s="140" t="s">
        <v>273</v>
      </c>
      <c r="AC57" s="141" t="s">
        <v>159</v>
      </c>
    </row>
    <row r="58" spans="1:29" ht="8.25" customHeight="1">
      <c r="A58" s="75"/>
      <c r="B58" s="51"/>
      <c r="C58" s="51"/>
      <c r="D58" s="51"/>
      <c r="E58" s="51"/>
      <c r="F58" s="122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AA58" s="135" t="s">
        <v>115</v>
      </c>
      <c r="AB58" s="140" t="s">
        <v>171</v>
      </c>
      <c r="AC58" s="141" t="s">
        <v>181</v>
      </c>
    </row>
    <row r="59" spans="1:29" ht="16.5" thickBot="1">
      <c r="A59" s="175" t="s">
        <v>58</v>
      </c>
      <c r="B59" s="176">
        <f>(C43-C57)</f>
        <v>0</v>
      </c>
      <c r="C59" s="51"/>
      <c r="D59" s="51"/>
      <c r="E59" s="51"/>
      <c r="F59" s="122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AA59" s="135" t="s">
        <v>172</v>
      </c>
      <c r="AB59" s="140" t="s">
        <v>274</v>
      </c>
      <c r="AC59" s="141" t="s">
        <v>169</v>
      </c>
    </row>
    <row r="60" spans="1:29" ht="12" customHeight="1" thickTop="1">
      <c r="A60" s="84"/>
      <c r="B60" s="66"/>
      <c r="C60" s="66"/>
      <c r="D60" s="66"/>
      <c r="E60" s="66"/>
      <c r="F60" s="177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AA60" s="135" t="s">
        <v>115</v>
      </c>
      <c r="AB60" s="140" t="s">
        <v>263</v>
      </c>
      <c r="AC60" s="141" t="s">
        <v>175</v>
      </c>
    </row>
    <row r="61" spans="1:29" ht="15.75">
      <c r="A61" s="68" t="s">
        <v>59</v>
      </c>
      <c r="B61" s="121" t="s">
        <v>60</v>
      </c>
      <c r="C61" s="71"/>
      <c r="D61" s="71"/>
      <c r="E61" s="71"/>
      <c r="F61" s="91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AA61" s="135" t="s">
        <v>115</v>
      </c>
      <c r="AB61" s="140" t="s">
        <v>275</v>
      </c>
      <c r="AC61" s="141" t="s">
        <v>182</v>
      </c>
    </row>
    <row r="62" spans="1:29" ht="10.5" customHeight="1">
      <c r="A62" s="75"/>
      <c r="B62" s="51"/>
      <c r="C62" s="51"/>
      <c r="D62" s="51"/>
      <c r="E62" s="51"/>
      <c r="F62" s="122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AA62" s="135" t="s">
        <v>172</v>
      </c>
      <c r="AB62" s="140" t="s">
        <v>276</v>
      </c>
      <c r="AC62" s="141" t="s">
        <v>177</v>
      </c>
    </row>
    <row r="63" spans="1:29" ht="15.75">
      <c r="A63" s="75" t="s">
        <v>61</v>
      </c>
      <c r="B63" s="123">
        <f>(B12*C63)</f>
        <v>0</v>
      </c>
      <c r="C63" s="166">
        <f>VLOOKUP(D4,AA23:AB28,2,FALSE)</f>
        <v>0.2</v>
      </c>
      <c r="D63" s="167" t="s">
        <v>53</v>
      </c>
      <c r="E63" s="168" t="s">
        <v>54</v>
      </c>
      <c r="F63" s="169" t="s">
        <v>55</v>
      </c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AA63" s="135" t="s">
        <v>172</v>
      </c>
      <c r="AB63" s="140" t="s">
        <v>277</v>
      </c>
      <c r="AC63" s="141" t="s">
        <v>178</v>
      </c>
    </row>
    <row r="64" spans="1:29" ht="15.75">
      <c r="A64" s="170" t="s">
        <v>62</v>
      </c>
      <c r="B64" s="51"/>
      <c r="C64" s="51"/>
      <c r="D64" s="171">
        <v>0.2</v>
      </c>
      <c r="E64" s="172">
        <v>0.3</v>
      </c>
      <c r="F64" s="173">
        <v>0.4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AA64" s="135" t="s">
        <v>115</v>
      </c>
      <c r="AB64" s="140" t="s">
        <v>278</v>
      </c>
      <c r="AC64" s="141" t="s">
        <v>183</v>
      </c>
    </row>
    <row r="65" spans="1:29" ht="10.5" customHeight="1">
      <c r="A65" s="75"/>
      <c r="B65" s="51"/>
      <c r="C65" s="51"/>
      <c r="D65" s="51"/>
      <c r="E65" s="51"/>
      <c r="F65" s="122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AA65" s="135" t="s">
        <v>115</v>
      </c>
      <c r="AB65" s="140" t="s">
        <v>281</v>
      </c>
      <c r="AC65" s="141" t="s">
        <v>282</v>
      </c>
    </row>
    <row r="66" spans="1:29" ht="15.75">
      <c r="A66" s="75" t="s">
        <v>63</v>
      </c>
      <c r="B66" s="123">
        <f>(B14*0.2)</f>
        <v>0</v>
      </c>
      <c r="C66" s="57" t="s">
        <v>64</v>
      </c>
      <c r="D66" s="51"/>
      <c r="E66" s="51"/>
      <c r="F66" s="122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AA66" s="135" t="s">
        <v>115</v>
      </c>
      <c r="AB66" s="140" t="s">
        <v>279</v>
      </c>
      <c r="AC66" s="141" t="s">
        <v>184</v>
      </c>
    </row>
    <row r="67" spans="1:29" ht="15.75">
      <c r="A67" s="75"/>
      <c r="B67" s="51"/>
      <c r="C67" s="178" t="s">
        <v>65</v>
      </c>
      <c r="D67" s="51"/>
      <c r="E67" s="51"/>
      <c r="F67" s="122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AA67" s="135" t="s">
        <v>115</v>
      </c>
      <c r="AB67" s="140" t="s">
        <v>280</v>
      </c>
      <c r="AC67" s="141" t="s">
        <v>185</v>
      </c>
    </row>
    <row r="68" spans="1:29" ht="15.75">
      <c r="A68" s="175" t="s">
        <v>66</v>
      </c>
      <c r="B68" s="179" t="str">
        <f>IF(B59&gt;B66,B66,IF(B59&lt;B66,B59,"CHECK INPUT"))</f>
        <v>CHECK INPUT</v>
      </c>
      <c r="C68" s="178"/>
      <c r="D68" s="51"/>
      <c r="E68" s="51"/>
      <c r="F68" s="122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AA68" s="135" t="s">
        <v>172</v>
      </c>
      <c r="AB68" s="140" t="s">
        <v>283</v>
      </c>
      <c r="AC68" s="141" t="s">
        <v>284</v>
      </c>
    </row>
    <row r="69" spans="1:29" ht="15.75">
      <c r="A69" s="180" t="s">
        <v>67</v>
      </c>
      <c r="B69" s="181" t="s">
        <v>68</v>
      </c>
      <c r="C69" s="287" t="s">
        <v>1</v>
      </c>
      <c r="D69" s="288"/>
      <c r="E69" s="287">
        <f>+E6</f>
        <v>0</v>
      </c>
      <c r="F69" s="28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AA69" s="135" t="s">
        <v>172</v>
      </c>
      <c r="AB69" s="140" t="s">
        <v>285</v>
      </c>
      <c r="AC69" s="141" t="s">
        <v>286</v>
      </c>
    </row>
    <row r="70" spans="1:29" ht="15.75">
      <c r="A70" s="180" t="s">
        <v>69</v>
      </c>
      <c r="B70" s="181" t="s">
        <v>70</v>
      </c>
      <c r="C70" s="183">
        <f>IF(B68&lt;=0,0,B68*D70)</f>
        <v>0</v>
      </c>
      <c r="D70" s="166">
        <f>VLOOKUP($D$4,$AA$31:$AC$36,2,FALSE)</f>
        <v>0.75</v>
      </c>
      <c r="E70" s="183" t="str">
        <f>IF(B68&lt;=0,B68,B68*F70)</f>
        <v>CHECK INPUT</v>
      </c>
      <c r="F70" s="166">
        <f>VLOOKUP($D$4,$AA$31:$AC$36,3,FALSE)</f>
        <v>0.25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AA70" s="135" t="s">
        <v>115</v>
      </c>
      <c r="AB70" s="140" t="s">
        <v>271</v>
      </c>
      <c r="AC70" s="141" t="s">
        <v>272</v>
      </c>
    </row>
    <row r="71" spans="1:29" ht="12" customHeight="1">
      <c r="A71" s="75"/>
      <c r="B71" s="51"/>
      <c r="C71" s="51"/>
      <c r="D71" s="51"/>
      <c r="E71" s="51"/>
      <c r="F71" s="122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AA71" s="135" t="s">
        <v>172</v>
      </c>
      <c r="AB71" s="140" t="s">
        <v>287</v>
      </c>
      <c r="AC71" s="141" t="s">
        <v>179</v>
      </c>
    </row>
    <row r="72" spans="1:29" ht="15.75">
      <c r="A72" s="75"/>
      <c r="B72" s="51"/>
      <c r="C72" s="178" t="s">
        <v>71</v>
      </c>
      <c r="D72" s="51"/>
      <c r="E72" s="51"/>
      <c r="F72" s="122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AA72" s="135" t="s">
        <v>115</v>
      </c>
      <c r="AB72" s="140" t="s">
        <v>288</v>
      </c>
      <c r="AC72" s="141" t="s">
        <v>186</v>
      </c>
    </row>
    <row r="73" spans="1:29" ht="15.75">
      <c r="A73" s="175" t="s">
        <v>72</v>
      </c>
      <c r="B73" s="183">
        <f>IF(B59-B66&lt;0,0,B59-B66)</f>
        <v>0</v>
      </c>
      <c r="C73" s="184" t="s">
        <v>73</v>
      </c>
      <c r="D73" s="51"/>
      <c r="E73" s="51"/>
      <c r="F73" s="122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AA73" s="135" t="s">
        <v>172</v>
      </c>
      <c r="AB73" s="140" t="s">
        <v>290</v>
      </c>
      <c r="AC73" s="141" t="s">
        <v>292</v>
      </c>
    </row>
    <row r="74" spans="1:29" ht="15.75">
      <c r="A74" s="180" t="s">
        <v>67</v>
      </c>
      <c r="B74" s="181" t="s">
        <v>68</v>
      </c>
      <c r="C74" s="287" t="s">
        <v>1</v>
      </c>
      <c r="D74" s="288"/>
      <c r="E74" s="287">
        <f>+E69</f>
        <v>0</v>
      </c>
      <c r="F74" s="28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AA74" s="135" t="s">
        <v>115</v>
      </c>
      <c r="AB74" s="140" t="s">
        <v>291</v>
      </c>
      <c r="AC74" s="141" t="s">
        <v>187</v>
      </c>
    </row>
    <row r="75" spans="1:29" ht="15.75">
      <c r="A75" s="180" t="s">
        <v>117</v>
      </c>
      <c r="B75" s="181" t="s">
        <v>70</v>
      </c>
      <c r="C75" s="183">
        <f>(B73*D75)</f>
        <v>0</v>
      </c>
      <c r="D75" s="166">
        <f>VLOOKUP($D$4,$AA$39:$AC$44,2,FALSE)</f>
        <v>0.9</v>
      </c>
      <c r="E75" s="183">
        <f>(B73*F75)</f>
        <v>0</v>
      </c>
      <c r="F75" s="166">
        <f>VLOOKUP($D$4,$AA$39:$AC$44,3,FALSE)</f>
        <v>0.1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AA75" s="135"/>
      <c r="AB75" s="140"/>
      <c r="AC75" s="141"/>
    </row>
    <row r="76" spans="1:29" ht="10.5" customHeight="1">
      <c r="A76" s="75"/>
      <c r="B76" s="51"/>
      <c r="C76" s="51"/>
      <c r="D76" s="51"/>
      <c r="E76" s="51"/>
      <c r="F76" s="122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AA76" s="185" t="s">
        <v>289</v>
      </c>
      <c r="AB76" s="140"/>
      <c r="AC76" s="141"/>
    </row>
    <row r="77" spans="1:29" ht="16.5" thickBot="1">
      <c r="A77" s="175" t="s">
        <v>74</v>
      </c>
      <c r="B77" s="51"/>
      <c r="C77" s="176">
        <f>(C70+C75)</f>
        <v>0</v>
      </c>
      <c r="D77" s="51"/>
      <c r="E77" s="176">
        <f>(E70+E75)</f>
        <v>0</v>
      </c>
      <c r="F77" s="122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AA77" s="135" t="s">
        <v>172</v>
      </c>
      <c r="AB77" s="140" t="s">
        <v>295</v>
      </c>
      <c r="AC77" s="141" t="s">
        <v>296</v>
      </c>
    </row>
    <row r="78" spans="1:29" ht="11.25" customHeight="1" thickTop="1">
      <c r="A78" s="84"/>
      <c r="B78" s="66"/>
      <c r="C78" s="66"/>
      <c r="D78" s="66"/>
      <c r="E78" s="66"/>
      <c r="F78" s="177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AA78" s="135" t="s">
        <v>115</v>
      </c>
      <c r="AB78" s="140" t="s">
        <v>188</v>
      </c>
      <c r="AC78" s="141" t="s">
        <v>189</v>
      </c>
    </row>
    <row r="79" spans="1:29" ht="5.25" customHeight="1" thickBot="1">
      <c r="A79" s="51"/>
      <c r="B79" s="51"/>
      <c r="C79" s="51"/>
      <c r="D79" s="51"/>
      <c r="E79" s="51"/>
      <c r="F79" s="51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AA79" s="135"/>
      <c r="AB79" s="140"/>
      <c r="AC79" s="141"/>
    </row>
    <row r="80" spans="1:29" ht="18.75">
      <c r="A80" s="44"/>
      <c r="B80" s="186" t="str">
        <f>+B1</f>
        <v>Final Loss Notification Form – Primary Risk Mortgage Loan Form 4820</v>
      </c>
      <c r="C80" s="187"/>
      <c r="D80" s="187"/>
      <c r="E80" s="188"/>
      <c r="F80" s="51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AA80" s="135" t="s">
        <v>115</v>
      </c>
      <c r="AB80" s="140" t="s">
        <v>293</v>
      </c>
      <c r="AC80" s="141" t="s">
        <v>294</v>
      </c>
    </row>
    <row r="81" spans="1:29" ht="15.75">
      <c r="A81" s="51" t="s">
        <v>75</v>
      </c>
      <c r="B81" s="189" t="s">
        <v>4</v>
      </c>
      <c r="C81" s="190" t="e">
        <f>"  "&amp;+B6</f>
        <v>#VALUE!</v>
      </c>
      <c r="D81" s="190"/>
      <c r="E81" s="191"/>
      <c r="F81" s="51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AA81" s="135" t="s">
        <v>190</v>
      </c>
      <c r="AB81" s="140" t="s">
        <v>161</v>
      </c>
      <c r="AC81" s="141" t="s">
        <v>191</v>
      </c>
    </row>
    <row r="82" spans="1:29" ht="15.75">
      <c r="A82" s="51"/>
      <c r="B82" s="189"/>
      <c r="C82" s="190"/>
      <c r="D82" s="192"/>
      <c r="E82" s="191"/>
      <c r="F82" s="51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AA82" s="135"/>
      <c r="AB82" s="140"/>
      <c r="AC82" s="141"/>
    </row>
    <row r="83" spans="1:29" ht="32.25" thickBot="1">
      <c r="A83" s="60"/>
      <c r="B83" s="193" t="s">
        <v>2</v>
      </c>
      <c r="C83" s="194"/>
      <c r="D83" s="195" t="str">
        <f>+D4</f>
        <v>I</v>
      </c>
      <c r="E83" s="196"/>
      <c r="F83" s="51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AA83" s="135"/>
      <c r="AB83" s="140"/>
      <c r="AC83" s="141"/>
    </row>
    <row r="84" spans="1:29" ht="15.75">
      <c r="A84" s="51"/>
      <c r="B84" s="51"/>
      <c r="C84" s="51"/>
      <c r="D84" s="51"/>
      <c r="E84" s="51"/>
      <c r="F84" s="51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AA84" s="135"/>
      <c r="AB84" s="140"/>
      <c r="AC84" s="141"/>
    </row>
    <row r="85" spans="1:29" ht="10.5" customHeight="1">
      <c r="A85" s="68"/>
      <c r="B85" s="71"/>
      <c r="C85" s="71"/>
      <c r="D85" s="71"/>
      <c r="E85" s="71"/>
      <c r="F85" s="91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AA85" s="135"/>
      <c r="AB85" s="140"/>
      <c r="AC85" s="141"/>
    </row>
    <row r="86" spans="1:29" ht="15.75">
      <c r="A86" s="75" t="s">
        <v>76</v>
      </c>
      <c r="B86" s="125" t="s">
        <v>77</v>
      </c>
      <c r="C86" s="51"/>
      <c r="D86" s="51"/>
      <c r="E86" s="51"/>
      <c r="F86" s="122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AA86" s="135"/>
      <c r="AB86" s="140"/>
      <c r="AC86" s="141"/>
    </row>
    <row r="87" spans="1:25" ht="15.75">
      <c r="A87" s="75"/>
      <c r="B87" s="51"/>
      <c r="C87" s="51"/>
      <c r="D87" s="51"/>
      <c r="E87" s="51"/>
      <c r="F87" s="122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 ht="15.75">
      <c r="A88" s="75"/>
      <c r="B88" s="51"/>
      <c r="C88" s="182" t="s">
        <v>1</v>
      </c>
      <c r="D88" s="51"/>
      <c r="E88" s="182">
        <f>+E69</f>
        <v>0</v>
      </c>
      <c r="F88" s="122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 ht="10.5" customHeight="1">
      <c r="A89" s="75"/>
      <c r="B89" s="51"/>
      <c r="C89" s="51"/>
      <c r="D89" s="51"/>
      <c r="E89" s="51"/>
      <c r="F89" s="122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</row>
    <row r="90" spans="1:25" ht="15.75">
      <c r="A90" s="75" t="s">
        <v>74</v>
      </c>
      <c r="B90" s="51"/>
      <c r="C90" s="123">
        <f>(C77)</f>
        <v>0</v>
      </c>
      <c r="D90" s="51"/>
      <c r="E90" s="123">
        <f>(E77)</f>
        <v>0</v>
      </c>
      <c r="F90" s="122"/>
      <c r="G90" s="197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 ht="15.75">
      <c r="A91" s="75" t="s">
        <v>78</v>
      </c>
      <c r="B91" s="51"/>
      <c r="C91" s="198"/>
      <c r="D91" s="51"/>
      <c r="E91" s="123">
        <f>(B55)</f>
        <v>0</v>
      </c>
      <c r="F91" s="122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</row>
    <row r="92" spans="1:25" ht="15.75">
      <c r="A92" s="75" t="s">
        <v>79</v>
      </c>
      <c r="B92" s="51"/>
      <c r="C92" s="198"/>
      <c r="D92" s="51"/>
      <c r="E92" s="126">
        <v>0</v>
      </c>
      <c r="F92" s="122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1:25" ht="15.75">
      <c r="A93" s="75" t="s">
        <v>80</v>
      </c>
      <c r="B93" s="51"/>
      <c r="C93" s="199"/>
      <c r="D93" s="51"/>
      <c r="E93" s="165">
        <f>B51</f>
        <v>0</v>
      </c>
      <c r="F93" s="122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</row>
    <row r="94" spans="1:25" ht="15.75">
      <c r="A94" s="75"/>
      <c r="B94" s="51"/>
      <c r="C94" s="51"/>
      <c r="D94" s="51"/>
      <c r="E94" s="51"/>
      <c r="F94" s="122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</row>
    <row r="95" spans="1:25" ht="16.5" thickBot="1">
      <c r="A95" s="175" t="s">
        <v>81</v>
      </c>
      <c r="B95" s="51"/>
      <c r="C95" s="176">
        <f>(C90)</f>
        <v>0</v>
      </c>
      <c r="D95" s="164"/>
      <c r="E95" s="176">
        <f>SUM(E90:E93)</f>
        <v>0</v>
      </c>
      <c r="F95" s="122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</row>
    <row r="96" spans="1:6" ht="16.5" thickTop="1">
      <c r="A96" s="84"/>
      <c r="B96" s="66"/>
      <c r="C96" s="66"/>
      <c r="D96" s="66"/>
      <c r="E96" s="66"/>
      <c r="F96" s="177"/>
    </row>
    <row r="97" spans="1:25" ht="10.5" customHeight="1">
      <c r="A97" s="75"/>
      <c r="B97" s="51"/>
      <c r="C97" s="51"/>
      <c r="D97" s="51"/>
      <c r="E97" s="51"/>
      <c r="F97" s="122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</row>
    <row r="98" spans="1:25" ht="18">
      <c r="A98" s="75" t="s">
        <v>82</v>
      </c>
      <c r="B98" s="200" t="s">
        <v>83</v>
      </c>
      <c r="C98" s="123"/>
      <c r="D98" s="51"/>
      <c r="E98" s="123"/>
      <c r="F98" s="122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</row>
    <row r="99" spans="1:25" ht="10.5" customHeight="1">
      <c r="A99" s="75"/>
      <c r="B99" s="51"/>
      <c r="C99" s="51"/>
      <c r="D99" s="51"/>
      <c r="E99" s="51"/>
      <c r="F99" s="122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</row>
    <row r="100" spans="1:25" ht="15.75">
      <c r="A100" s="75"/>
      <c r="B100" s="51"/>
      <c r="C100" s="182" t="s">
        <v>1</v>
      </c>
      <c r="D100" s="51"/>
      <c r="E100" s="182">
        <f>+E69</f>
        <v>0</v>
      </c>
      <c r="F100" s="122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</row>
    <row r="101" spans="1:25" ht="15.75">
      <c r="A101" s="75" t="s">
        <v>84</v>
      </c>
      <c r="B101" s="51"/>
      <c r="C101" s="123">
        <f>(C95)</f>
        <v>0</v>
      </c>
      <c r="D101" s="51"/>
      <c r="E101" s="123">
        <f>E95</f>
        <v>0</v>
      </c>
      <c r="F101" s="201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</row>
    <row r="102" spans="1:25" ht="10.5" customHeight="1">
      <c r="A102" s="75"/>
      <c r="B102" s="51"/>
      <c r="C102" s="123"/>
      <c r="D102" s="51"/>
      <c r="E102" s="123"/>
      <c r="F102" s="201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</row>
    <row r="103" spans="1:25" ht="15.75">
      <c r="A103" s="202" t="s">
        <v>378</v>
      </c>
      <c r="B103" s="51"/>
      <c r="C103" s="123"/>
      <c r="D103" s="51"/>
      <c r="E103" s="123"/>
      <c r="F103" s="122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</row>
    <row r="104" spans="1:25" ht="10.5" customHeight="1">
      <c r="A104" s="75"/>
      <c r="B104" s="51"/>
      <c r="C104" s="123"/>
      <c r="D104" s="51"/>
      <c r="E104" s="123"/>
      <c r="F104" s="122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</row>
    <row r="105" spans="1:25" ht="15.75">
      <c r="A105" s="203" t="s">
        <v>255</v>
      </c>
      <c r="B105" s="204"/>
      <c r="C105" s="204"/>
      <c r="D105" s="205">
        <v>0</v>
      </c>
      <c r="E105" s="51"/>
      <c r="F105" s="122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</row>
    <row r="106" spans="1:25" ht="15.75">
      <c r="A106" s="206" t="s">
        <v>196</v>
      </c>
      <c r="B106" s="51"/>
      <c r="C106" s="51"/>
      <c r="D106" s="138">
        <f>'FORM 4820'!B30</f>
        <v>0</v>
      </c>
      <c r="E106" s="51"/>
      <c r="F106" s="122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</row>
    <row r="107" spans="1:25" ht="15.75">
      <c r="A107" s="207" t="s">
        <v>85</v>
      </c>
      <c r="B107" s="51"/>
      <c r="C107" s="51"/>
      <c r="D107" s="138">
        <v>0</v>
      </c>
      <c r="E107" s="51"/>
      <c r="F107" s="122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</row>
    <row r="108" spans="1:25" ht="15.75">
      <c r="A108" s="207" t="s">
        <v>86</v>
      </c>
      <c r="B108" s="51"/>
      <c r="C108" s="51"/>
      <c r="D108" s="138">
        <v>0</v>
      </c>
      <c r="E108" s="51"/>
      <c r="F108" s="122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</row>
    <row r="109" spans="1:25" ht="10.5" customHeight="1">
      <c r="A109" s="75"/>
      <c r="B109" s="51"/>
      <c r="C109" s="51"/>
      <c r="D109" s="123"/>
      <c r="E109" s="51"/>
      <c r="F109" s="122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</row>
    <row r="110" spans="1:25" ht="15.75">
      <c r="A110" s="174" t="s">
        <v>87</v>
      </c>
      <c r="B110" s="51"/>
      <c r="C110" s="51"/>
      <c r="D110" s="123"/>
      <c r="E110" s="123">
        <f>SUM(D105:D108)</f>
        <v>0</v>
      </c>
      <c r="F110" s="122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</row>
    <row r="111" spans="1:25" ht="15.75">
      <c r="A111" s="75"/>
      <c r="B111" s="51"/>
      <c r="C111" s="51"/>
      <c r="D111" s="123"/>
      <c r="E111" s="51"/>
      <c r="F111" s="122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2" spans="1:25" ht="16.5" thickBot="1">
      <c r="A112" s="175" t="s">
        <v>119</v>
      </c>
      <c r="B112" s="51"/>
      <c r="C112" s="51"/>
      <c r="D112" s="123"/>
      <c r="E112" s="176">
        <f>IF(E101&lt;0,-E110,E101-E110)</f>
        <v>0</v>
      </c>
      <c r="F112" s="122"/>
      <c r="G112" s="19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</row>
    <row r="113" spans="1:25" ht="10.5" customHeight="1" thickTop="1">
      <c r="A113" s="75"/>
      <c r="B113" s="51"/>
      <c r="C113" s="51"/>
      <c r="D113" s="123"/>
      <c r="E113" s="51"/>
      <c r="F113" s="122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</row>
    <row r="114" spans="1:25" ht="15.75">
      <c r="A114" s="202" t="s">
        <v>88</v>
      </c>
      <c r="B114" s="51"/>
      <c r="C114" s="51"/>
      <c r="D114" s="123"/>
      <c r="E114" s="51"/>
      <c r="F114" s="122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</row>
    <row r="115" spans="1:25" ht="10.5" customHeight="1">
      <c r="A115" s="75"/>
      <c r="B115" s="51"/>
      <c r="C115" s="51"/>
      <c r="D115" s="123"/>
      <c r="E115" s="51"/>
      <c r="F115" s="122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</row>
    <row r="116" spans="1:25" ht="15.75">
      <c r="A116" s="208" t="s">
        <v>192</v>
      </c>
      <c r="B116" s="51"/>
      <c r="C116" s="51"/>
      <c r="D116" s="138"/>
      <c r="E116" s="51"/>
      <c r="F116" s="122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</row>
    <row r="117" spans="1:25" ht="15.75">
      <c r="A117" s="209" t="s">
        <v>89</v>
      </c>
      <c r="B117" s="51"/>
      <c r="C117" s="51"/>
      <c r="D117" s="126">
        <v>0</v>
      </c>
      <c r="E117" s="51"/>
      <c r="F117" s="122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</row>
    <row r="118" spans="1:25" ht="15.75">
      <c r="A118" s="209" t="s">
        <v>90</v>
      </c>
      <c r="B118" s="51"/>
      <c r="C118" s="51"/>
      <c r="D118" s="126">
        <v>0</v>
      </c>
      <c r="E118" s="51"/>
      <c r="F118" s="122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</row>
    <row r="119" spans="1:25" ht="15.75">
      <c r="A119" s="209" t="s">
        <v>91</v>
      </c>
      <c r="B119" s="51"/>
      <c r="C119" s="51"/>
      <c r="D119" s="138">
        <v>0</v>
      </c>
      <c r="E119" s="51"/>
      <c r="F119" s="122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</row>
    <row r="120" spans="1:25" ht="15.75">
      <c r="A120" s="209" t="s">
        <v>92</v>
      </c>
      <c r="B120" s="51"/>
      <c r="C120" s="51"/>
      <c r="D120" s="126">
        <v>0</v>
      </c>
      <c r="E120" s="51"/>
      <c r="F120" s="122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</row>
    <row r="121" spans="1:25" ht="15.75">
      <c r="A121" s="209" t="s">
        <v>93</v>
      </c>
      <c r="B121" s="51"/>
      <c r="C121" s="51"/>
      <c r="D121" s="126">
        <v>0</v>
      </c>
      <c r="E121" s="51"/>
      <c r="F121" s="122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</row>
    <row r="122" spans="1:25" ht="15.75">
      <c r="A122" s="209" t="s">
        <v>94</v>
      </c>
      <c r="B122" s="51"/>
      <c r="C122" s="51"/>
      <c r="D122" s="126">
        <v>0</v>
      </c>
      <c r="E122" s="51"/>
      <c r="F122" s="122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</row>
    <row r="123" spans="1:25" ht="10.5" customHeight="1">
      <c r="A123" s="75"/>
      <c r="B123" s="51"/>
      <c r="C123" s="51"/>
      <c r="D123" s="123"/>
      <c r="E123" s="51"/>
      <c r="F123" s="122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</row>
    <row r="124" spans="1:25" ht="16.5" thickBot="1">
      <c r="A124" s="175" t="s">
        <v>95</v>
      </c>
      <c r="B124" s="51"/>
      <c r="C124" s="51"/>
      <c r="D124" s="123"/>
      <c r="E124" s="176">
        <f>SUM(D117:D122)</f>
        <v>0</v>
      </c>
      <c r="F124" s="122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</row>
    <row r="125" spans="1:25" ht="15" customHeight="1" thickTop="1">
      <c r="A125" s="75"/>
      <c r="B125" s="51"/>
      <c r="C125" s="51"/>
      <c r="D125" s="123"/>
      <c r="E125" s="51"/>
      <c r="F125" s="122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</row>
    <row r="126" spans="1:25" ht="18">
      <c r="A126" s="210" t="s">
        <v>96</v>
      </c>
      <c r="B126" s="51"/>
      <c r="C126" s="51"/>
      <c r="D126" s="51"/>
      <c r="E126" s="51"/>
      <c r="F126" s="122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</row>
    <row r="127" spans="1:25" ht="18">
      <c r="A127" s="210" t="s">
        <v>97</v>
      </c>
      <c r="B127" s="51"/>
      <c r="C127" s="51"/>
      <c r="D127" s="51"/>
      <c r="E127" s="183">
        <f>(E112+E124)</f>
        <v>0</v>
      </c>
      <c r="F127" s="122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</row>
    <row r="128" spans="1:25" ht="15.75">
      <c r="A128" s="75"/>
      <c r="B128" s="51"/>
      <c r="C128" s="51"/>
      <c r="D128" s="51"/>
      <c r="E128" s="125"/>
      <c r="F128" s="122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</row>
    <row r="129" spans="1:25" ht="15.75">
      <c r="A129" s="75" t="s">
        <v>98</v>
      </c>
      <c r="B129" s="51"/>
      <c r="C129" s="211" t="e">
        <f>(C101/(C101+E101))</f>
        <v>#DIV/0!</v>
      </c>
      <c r="D129" s="212"/>
      <c r="E129" s="211" t="e">
        <f>(E101/(E101+C101))</f>
        <v>#DIV/0!</v>
      </c>
      <c r="F129" s="122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</row>
    <row r="130" spans="1:25" ht="15.75">
      <c r="A130" s="75" t="s">
        <v>99</v>
      </c>
      <c r="B130" s="51"/>
      <c r="C130" s="211" t="e">
        <f>(C101/B12)</f>
        <v>#DIV/0!</v>
      </c>
      <c r="D130" s="212"/>
      <c r="E130" s="211" t="e">
        <f>(E101/B12)</f>
        <v>#DIV/0!</v>
      </c>
      <c r="F130" s="122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</row>
    <row r="131" spans="1:25" ht="15.75">
      <c r="A131" s="75" t="s">
        <v>100</v>
      </c>
      <c r="B131" s="51"/>
      <c r="C131" s="211" t="e">
        <f>(C101/B14)</f>
        <v>#DIV/0!</v>
      </c>
      <c r="D131" s="212"/>
      <c r="E131" s="211" t="e">
        <f>(E101/B14)</f>
        <v>#DIV/0!</v>
      </c>
      <c r="F131" s="122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</row>
    <row r="132" spans="1:25" ht="15.75">
      <c r="A132" s="84"/>
      <c r="B132" s="66"/>
      <c r="C132" s="66"/>
      <c r="D132" s="66"/>
      <c r="E132" s="165"/>
      <c r="F132" s="177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</row>
    <row r="133" spans="1:25" ht="15.75">
      <c r="A133" s="68"/>
      <c r="B133" s="71"/>
      <c r="C133" s="71"/>
      <c r="D133" s="71"/>
      <c r="E133" s="71"/>
      <c r="F133" s="91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</row>
    <row r="134" spans="1:25" ht="15.75">
      <c r="A134" s="75" t="s">
        <v>101</v>
      </c>
      <c r="B134" s="125" t="s">
        <v>102</v>
      </c>
      <c r="C134" s="51"/>
      <c r="D134" s="51"/>
      <c r="E134" s="51"/>
      <c r="F134" s="122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</row>
    <row r="135" spans="1:25" ht="30" customHeight="1">
      <c r="A135" s="213" t="s">
        <v>1</v>
      </c>
      <c r="B135" s="125"/>
      <c r="C135" s="51"/>
      <c r="D135" s="283">
        <f>+E6</f>
        <v>0</v>
      </c>
      <c r="E135" s="284"/>
      <c r="F135" s="122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</row>
    <row r="136" spans="1:25" ht="15.75">
      <c r="A136" s="214"/>
      <c r="B136" s="125"/>
      <c r="C136" s="51"/>
      <c r="D136" s="51"/>
      <c r="E136" s="51"/>
      <c r="F136" s="122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</row>
    <row r="137" spans="1:25" ht="15.75">
      <c r="A137" s="214"/>
      <c r="B137" s="125"/>
      <c r="C137" s="51"/>
      <c r="D137" s="51"/>
      <c r="E137" s="51"/>
      <c r="F137" s="122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</row>
    <row r="138" spans="1:25" ht="15.75">
      <c r="A138" s="215" t="s">
        <v>103</v>
      </c>
      <c r="B138" s="125"/>
      <c r="C138" s="51"/>
      <c r="D138" s="216" t="s">
        <v>103</v>
      </c>
      <c r="E138" s="51"/>
      <c r="F138" s="122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</row>
    <row r="139" spans="1:25" ht="15.75">
      <c r="A139" s="75"/>
      <c r="B139" s="77"/>
      <c r="C139" s="77"/>
      <c r="D139" s="77"/>
      <c r="E139" s="51"/>
      <c r="F139" s="122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</row>
    <row r="140" spans="1:25" ht="15.75">
      <c r="A140" s="75" t="s">
        <v>104</v>
      </c>
      <c r="B140" s="51"/>
      <c r="C140" s="51"/>
      <c r="D140" s="51" t="s">
        <v>105</v>
      </c>
      <c r="E140" s="51"/>
      <c r="F140" s="122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</row>
    <row r="141" spans="1:25" ht="15.75">
      <c r="A141" s="75"/>
      <c r="B141" s="51"/>
      <c r="C141" s="51"/>
      <c r="D141" s="51"/>
      <c r="E141" s="51"/>
      <c r="F141" s="122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</row>
    <row r="142" spans="1:25" ht="15.75">
      <c r="A142" s="75"/>
      <c r="B142" s="51"/>
      <c r="C142" s="51"/>
      <c r="D142" s="51"/>
      <c r="E142" s="51"/>
      <c r="F142" s="122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</row>
    <row r="143" spans="1:25" ht="15.75">
      <c r="A143" s="84"/>
      <c r="B143" s="51"/>
      <c r="C143" s="51"/>
      <c r="D143" s="217"/>
      <c r="E143" s="218"/>
      <c r="F143" s="177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</row>
    <row r="144" spans="1:25" ht="15.75">
      <c r="A144" s="219" t="s">
        <v>162</v>
      </c>
      <c r="B144" s="51"/>
      <c r="C144" s="51"/>
      <c r="D144" s="219" t="s">
        <v>162</v>
      </c>
      <c r="E144" s="181"/>
      <c r="F144" s="122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</row>
    <row r="145" spans="1:25" ht="15.75">
      <c r="A145" s="220" t="s">
        <v>163</v>
      </c>
      <c r="B145" s="51"/>
      <c r="C145" s="51"/>
      <c r="D145" s="220" t="s">
        <v>163</v>
      </c>
      <c r="E145" s="51"/>
      <c r="F145" s="122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</row>
    <row r="146" spans="1:25" ht="15.75">
      <c r="A146" s="75"/>
      <c r="B146" s="77"/>
      <c r="C146" s="77"/>
      <c r="D146" s="77"/>
      <c r="E146" s="51"/>
      <c r="F146" s="122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</row>
    <row r="147" spans="1:25" ht="15.75">
      <c r="A147" s="75" t="s">
        <v>106</v>
      </c>
      <c r="B147" s="51"/>
      <c r="C147" s="51"/>
      <c r="D147" s="51" t="s">
        <v>106</v>
      </c>
      <c r="E147" s="51"/>
      <c r="F147" s="122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8" spans="1:25" ht="15.75">
      <c r="A148" s="75"/>
      <c r="B148" s="51"/>
      <c r="C148" s="51"/>
      <c r="D148" s="51"/>
      <c r="E148" s="51"/>
      <c r="F148" s="122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</row>
    <row r="149" spans="1:25" ht="15.75">
      <c r="A149" s="75"/>
      <c r="B149" s="51"/>
      <c r="C149" s="51"/>
      <c r="D149" s="51"/>
      <c r="E149" s="51"/>
      <c r="F149" s="122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</row>
    <row r="150" spans="1:25" ht="15.75">
      <c r="A150" s="84"/>
      <c r="B150" s="51"/>
      <c r="C150" s="51"/>
      <c r="D150" s="217"/>
      <c r="E150" s="217"/>
      <c r="F150" s="221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</row>
    <row r="151" spans="1:25" ht="15.75">
      <c r="A151" s="219" t="s">
        <v>162</v>
      </c>
      <c r="B151" s="51"/>
      <c r="C151" s="51"/>
      <c r="D151" s="219" t="s">
        <v>162</v>
      </c>
      <c r="E151" s="181"/>
      <c r="F151" s="122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</row>
    <row r="152" spans="1:25" ht="15.75">
      <c r="A152" s="220" t="s">
        <v>163</v>
      </c>
      <c r="B152" s="51"/>
      <c r="C152" s="51"/>
      <c r="D152" s="220" t="s">
        <v>163</v>
      </c>
      <c r="E152" s="51"/>
      <c r="F152" s="122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</row>
    <row r="153" spans="1:25" ht="15.75">
      <c r="A153" s="75"/>
      <c r="B153" s="51"/>
      <c r="C153" s="51"/>
      <c r="D153" s="51"/>
      <c r="E153" s="51"/>
      <c r="F153" s="122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</row>
    <row r="154" spans="1:25" ht="15.75">
      <c r="A154" s="222"/>
      <c r="B154" s="66"/>
      <c r="C154" s="66"/>
      <c r="D154" s="66"/>
      <c r="E154" s="66"/>
      <c r="F154" s="177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</row>
    <row r="155" spans="1:25" ht="15.75">
      <c r="A155" s="279" t="s">
        <v>379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</row>
    <row r="156" spans="1:25" ht="15.75">
      <c r="A156" s="49" t="s">
        <v>381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</row>
    <row r="157" spans="1:25" ht="15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</row>
    <row r="158" spans="1:25" ht="15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</row>
    <row r="159" spans="1:25" ht="15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</row>
    <row r="160" spans="1:25" ht="15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</row>
    <row r="161" spans="1:25" ht="15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</row>
    <row r="162" spans="1:25" ht="15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</row>
    <row r="163" spans="1:25" ht="15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</row>
    <row r="164" spans="1:25" ht="15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</row>
    <row r="165" spans="1:25" ht="15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</row>
    <row r="166" spans="1:25" ht="15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</row>
    <row r="167" spans="1:25" ht="15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</row>
    <row r="168" spans="1:25" ht="15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</row>
    <row r="169" spans="1:25" ht="15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</row>
    <row r="170" spans="1:25" ht="15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</row>
    <row r="171" spans="1:25" ht="15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</row>
    <row r="172" spans="1:25" ht="15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</row>
    <row r="173" spans="1:25" ht="15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</row>
    <row r="174" spans="1:25" ht="15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</row>
    <row r="175" spans="1:25" ht="15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</row>
    <row r="176" spans="1:25" ht="15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</row>
    <row r="177" spans="1:25" ht="15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</row>
    <row r="178" spans="1:25" ht="15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</row>
    <row r="179" spans="1:25" ht="15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</row>
    <row r="180" spans="1:25" ht="15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</row>
    <row r="181" spans="1:25" ht="15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</row>
    <row r="182" spans="1:25" ht="15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</row>
    <row r="183" spans="1:25" ht="15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</row>
    <row r="184" spans="1:25" ht="15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</row>
    <row r="185" spans="1:25" ht="15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</row>
    <row r="186" spans="1:25" ht="15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</row>
    <row r="187" spans="1:25" ht="15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</row>
    <row r="188" spans="1:25" ht="15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ht="15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</row>
    <row r="190" spans="1:25" ht="15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</row>
    <row r="191" spans="1:25" ht="15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</row>
    <row r="192" spans="1:25" ht="15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</row>
    <row r="193" spans="1:25" ht="15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</row>
    <row r="194" spans="1:25" ht="15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</row>
    <row r="195" spans="1:25" ht="15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</row>
    <row r="196" spans="1:25" ht="15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</row>
    <row r="197" spans="1:25" ht="15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25" ht="15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</row>
    <row r="199" spans="1:25" ht="15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</row>
    <row r="200" spans="1:25" ht="15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25" ht="15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25" ht="15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</row>
    <row r="203" spans="1:25" ht="15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</row>
    <row r="204" spans="1:25" ht="15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</row>
  </sheetData>
  <sheetProtection/>
  <mergeCells count="11">
    <mergeCell ref="AA21:AB21"/>
    <mergeCell ref="AA29:AC29"/>
    <mergeCell ref="AA37:AC37"/>
    <mergeCell ref="AA47:AC47"/>
    <mergeCell ref="D135:E135"/>
    <mergeCell ref="AA6:AB6"/>
    <mergeCell ref="C74:D74"/>
    <mergeCell ref="C69:D69"/>
    <mergeCell ref="E69:F69"/>
    <mergeCell ref="E74:F74"/>
    <mergeCell ref="AA13:AB13"/>
  </mergeCells>
  <printOptions horizontalCentered="1"/>
  <pageMargins left="0.25" right="0.25" top="0.25" bottom="0.75" header="0.5" footer="0.5"/>
  <pageSetup fitToHeight="2" horizontalDpi="600" verticalDpi="600" orientation="portrait" r:id="rId4"/>
  <headerFooter alignWithMargins="0">
    <oddFooter>&amp;L&amp;"Source Sans Pro,Regular"&amp;8© 2023 Fannie Mae. Trademarks of Fannie Mae.&amp;C&amp;"Source Sans Pro,Regular"&amp;8Form 4820 - August 2023</oddFooter>
  </headerFooter>
  <rowBreaks count="1" manualBreakCount="1">
    <brk id="79" max="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pane xSplit="2" ySplit="7" topLeftCell="C8" activePane="bottomRight" state="frozen"/>
      <selection pane="topLeft" activeCell="A3" sqref="A3:I3"/>
      <selection pane="topRight" activeCell="A3" sqref="A3:I3"/>
      <selection pane="bottomLeft" activeCell="A3" sqref="A3:I3"/>
      <selection pane="bottomRight" activeCell="A1" sqref="A1:F1"/>
    </sheetView>
  </sheetViews>
  <sheetFormatPr defaultColWidth="11.421875" defaultRowHeight="12.75"/>
  <cols>
    <col min="1" max="1" width="16.421875" style="223" customWidth="1"/>
    <col min="2" max="2" width="16.140625" style="223" customWidth="1"/>
    <col min="3" max="3" width="38.8515625" style="223" customWidth="1"/>
    <col min="4" max="4" width="17.57421875" style="223" customWidth="1"/>
    <col min="5" max="5" width="12.8515625" style="223" customWidth="1"/>
    <col min="6" max="6" width="1.57421875" style="223" customWidth="1"/>
    <col min="7" max="7" width="9.8515625" style="223" customWidth="1"/>
    <col min="8" max="8" width="14.00390625" style="223" customWidth="1"/>
    <col min="9" max="9" width="11.421875" style="223" customWidth="1"/>
    <col min="10" max="10" width="5.421875" style="223" customWidth="1"/>
    <col min="11" max="16384" width="11.421875" style="223" customWidth="1"/>
  </cols>
  <sheetData>
    <row r="1" spans="1:6" ht="21.75" customHeight="1">
      <c r="A1" s="290" t="s">
        <v>253</v>
      </c>
      <c r="B1" s="291"/>
      <c r="C1" s="291"/>
      <c r="D1" s="291"/>
      <c r="E1" s="291"/>
      <c r="F1" s="292"/>
    </row>
    <row r="2" spans="1:5" ht="15.75">
      <c r="A2" s="224" t="s">
        <v>133</v>
      </c>
      <c r="B2" s="225">
        <f>+'FORM 4820'!B6</f>
        <v>0</v>
      </c>
      <c r="D2" s="224" t="s">
        <v>134</v>
      </c>
      <c r="E2" s="226">
        <f>+'FORM 4820'!E6</f>
        <v>0</v>
      </c>
    </row>
    <row r="3" spans="1:5" ht="15.75">
      <c r="A3" s="224" t="s">
        <v>135</v>
      </c>
      <c r="B3" s="223">
        <f>+'FORM 4820'!B8</f>
        <v>0</v>
      </c>
      <c r="D3" s="224" t="s">
        <v>164</v>
      </c>
      <c r="E3" s="227">
        <f>+'FORM 4820'!E16</f>
        <v>0</v>
      </c>
    </row>
    <row r="4" spans="1:5" ht="15.75">
      <c r="A4" s="224" t="s">
        <v>137</v>
      </c>
      <c r="B4" s="228">
        <f>+'FORM 4820'!B9</f>
        <v>0</v>
      </c>
      <c r="D4" s="224" t="s">
        <v>136</v>
      </c>
      <c r="E4" s="227">
        <f>+'FORM 4820'!E19</f>
        <v>0</v>
      </c>
    </row>
    <row r="5" spans="1:5" ht="15.75">
      <c r="A5" s="224" t="s">
        <v>138</v>
      </c>
      <c r="B5" s="229">
        <f>+'FORM 4820'!E22</f>
        <v>0</v>
      </c>
      <c r="D5" s="224" t="s">
        <v>139</v>
      </c>
      <c r="E5" s="226" t="s">
        <v>298</v>
      </c>
    </row>
    <row r="6" spans="1:6" ht="3.75" customHeight="1">
      <c r="A6" s="230"/>
      <c r="B6" s="230"/>
      <c r="C6" s="230"/>
      <c r="D6" s="230"/>
      <c r="E6" s="230"/>
      <c r="F6" s="230"/>
    </row>
    <row r="7" spans="1:5" ht="13.5" customHeight="1">
      <c r="A7" s="231"/>
      <c r="C7" s="232" t="s">
        <v>140</v>
      </c>
      <c r="D7" s="233" t="s">
        <v>141</v>
      </c>
      <c r="E7" s="233" t="s">
        <v>142</v>
      </c>
    </row>
    <row r="8" spans="1:7" ht="15.75">
      <c r="A8" s="234" t="s">
        <v>324</v>
      </c>
      <c r="B8" s="235"/>
      <c r="C8" s="235"/>
      <c r="D8" s="236"/>
      <c r="E8" s="237"/>
      <c r="F8" s="235"/>
      <c r="G8" s="235"/>
    </row>
    <row r="9" spans="1:5" ht="15.75">
      <c r="A9" s="238" t="s">
        <v>325</v>
      </c>
      <c r="C9" s="239" t="s">
        <v>327</v>
      </c>
      <c r="D9" s="239">
        <v>0</v>
      </c>
      <c r="E9" s="227"/>
    </row>
    <row r="10" spans="1:5" ht="15.75">
      <c r="A10" s="238" t="s">
        <v>326</v>
      </c>
      <c r="C10" s="239" t="s">
        <v>328</v>
      </c>
      <c r="D10" s="239">
        <v>0</v>
      </c>
      <c r="E10" s="227"/>
    </row>
    <row r="11" spans="1:12" ht="15.75">
      <c r="A11" s="240"/>
      <c r="B11" s="241"/>
      <c r="C11" s="242"/>
      <c r="D11" s="243">
        <f>SUM(D9:D10)</f>
        <v>0</v>
      </c>
      <c r="E11" s="244"/>
      <c r="F11" s="235"/>
      <c r="G11" s="235"/>
      <c r="L11" s="239"/>
    </row>
    <row r="12" spans="1:5" ht="9.75" customHeight="1">
      <c r="A12" s="231"/>
      <c r="C12" s="232"/>
      <c r="D12" s="233"/>
      <c r="E12" s="233"/>
    </row>
    <row r="13" spans="1:7" ht="15.75">
      <c r="A13" s="234" t="s">
        <v>143</v>
      </c>
      <c r="B13" s="235"/>
      <c r="C13" s="235"/>
      <c r="D13" s="236"/>
      <c r="E13" s="237"/>
      <c r="F13" s="235"/>
      <c r="G13" s="235"/>
    </row>
    <row r="14" spans="1:7" ht="15.75">
      <c r="A14" s="238" t="s">
        <v>144</v>
      </c>
      <c r="C14" s="239"/>
      <c r="D14" s="239">
        <v>0</v>
      </c>
      <c r="E14" s="227" t="s">
        <v>232</v>
      </c>
      <c r="G14" s="223" t="s">
        <v>233</v>
      </c>
    </row>
    <row r="15" spans="1:5" ht="15.75">
      <c r="A15" s="238" t="s">
        <v>144</v>
      </c>
      <c r="C15" s="239"/>
      <c r="D15" s="239">
        <v>0</v>
      </c>
      <c r="E15" s="227" t="s">
        <v>232</v>
      </c>
    </row>
    <row r="16" spans="1:5" ht="15.75">
      <c r="A16" s="238" t="s">
        <v>165</v>
      </c>
      <c r="C16" s="239"/>
      <c r="D16" s="239">
        <v>0</v>
      </c>
      <c r="E16" s="227"/>
    </row>
    <row r="17" spans="1:5" ht="15.75">
      <c r="A17" s="238" t="s">
        <v>145</v>
      </c>
      <c r="C17" s="239"/>
      <c r="D17" s="239">
        <v>0</v>
      </c>
      <c r="E17" s="227"/>
    </row>
    <row r="18" spans="1:5" ht="15.75">
      <c r="A18" s="238" t="s">
        <v>234</v>
      </c>
      <c r="C18" s="239"/>
      <c r="D18" s="239">
        <v>0</v>
      </c>
      <c r="E18" s="227"/>
    </row>
    <row r="19" spans="1:5" ht="15.75">
      <c r="A19" s="238" t="s">
        <v>146</v>
      </c>
      <c r="C19" s="239"/>
      <c r="D19" s="239">
        <v>0</v>
      </c>
      <c r="E19" s="227"/>
    </row>
    <row r="20" spans="1:5" ht="15.75">
      <c r="A20" s="238" t="s">
        <v>247</v>
      </c>
      <c r="C20" s="239"/>
      <c r="D20" s="239">
        <v>0</v>
      </c>
      <c r="E20" s="227"/>
    </row>
    <row r="21" spans="1:12" ht="15.75">
      <c r="A21" s="240" t="s">
        <v>147</v>
      </c>
      <c r="B21" s="241"/>
      <c r="C21" s="242"/>
      <c r="D21" s="243">
        <f>SUM(D14:D20)</f>
        <v>0</v>
      </c>
      <c r="E21" s="244"/>
      <c r="F21" s="235"/>
      <c r="G21" s="235"/>
      <c r="L21" s="239"/>
    </row>
    <row r="22" spans="1:7" ht="9.75" customHeight="1">
      <c r="A22" s="245"/>
      <c r="B22" s="246"/>
      <c r="C22" s="247"/>
      <c r="D22" s="247"/>
      <c r="E22" s="237"/>
      <c r="F22" s="235"/>
      <c r="G22" s="235"/>
    </row>
    <row r="23" spans="1:7" ht="15.75">
      <c r="A23" s="234" t="s">
        <v>148</v>
      </c>
      <c r="B23" s="235"/>
      <c r="C23" s="235"/>
      <c r="D23" s="235"/>
      <c r="E23" s="237"/>
      <c r="F23" s="235"/>
      <c r="G23" s="235"/>
    </row>
    <row r="24" spans="1:5" ht="15.75">
      <c r="A24" s="238"/>
      <c r="C24" s="239"/>
      <c r="D24" s="239">
        <v>0</v>
      </c>
      <c r="E24" s="227"/>
    </row>
    <row r="25" spans="1:5" ht="15.75">
      <c r="A25" s="238"/>
      <c r="C25" s="239"/>
      <c r="D25" s="239">
        <v>0</v>
      </c>
      <c r="E25" s="227"/>
    </row>
    <row r="26" spans="1:12" ht="15.75">
      <c r="A26" s="248"/>
      <c r="B26" s="249"/>
      <c r="C26" s="250" t="s">
        <v>149</v>
      </c>
      <c r="D26" s="243">
        <f>SUM(D24:D25)</f>
        <v>0</v>
      </c>
      <c r="E26" s="244"/>
      <c r="F26" s="235"/>
      <c r="G26" s="235"/>
      <c r="L26" s="239"/>
    </row>
    <row r="27" spans="1:5" ht="15.75">
      <c r="A27" s="251" t="s">
        <v>231</v>
      </c>
      <c r="E27" s="226"/>
    </row>
    <row r="28" spans="1:5" ht="15.75">
      <c r="A28" s="238" t="s">
        <v>236</v>
      </c>
      <c r="C28" s="239"/>
      <c r="D28" s="239">
        <v>0</v>
      </c>
      <c r="E28" s="227"/>
    </row>
    <row r="29" spans="1:5" ht="15.75">
      <c r="A29" s="252" t="s">
        <v>236</v>
      </c>
      <c r="B29" s="253"/>
      <c r="C29" s="254"/>
      <c r="D29" s="254">
        <v>0</v>
      </c>
      <c r="E29" s="255"/>
    </row>
    <row r="30" spans="1:12" ht="15.75">
      <c r="A30" s="248"/>
      <c r="B30" s="249"/>
      <c r="C30" s="250" t="s">
        <v>149</v>
      </c>
      <c r="D30" s="243">
        <f>SUM(D28:D29)</f>
        <v>0</v>
      </c>
      <c r="E30" s="244"/>
      <c r="F30" s="235"/>
      <c r="G30" s="235"/>
      <c r="L30" s="239"/>
    </row>
    <row r="31" spans="1:5" ht="15.75">
      <c r="A31" s="251" t="s">
        <v>248</v>
      </c>
      <c r="E31" s="226"/>
    </row>
    <row r="32" spans="1:5" ht="15.75">
      <c r="A32" s="238"/>
      <c r="C32" s="239"/>
      <c r="D32" s="239">
        <v>0</v>
      </c>
      <c r="E32" s="227"/>
    </row>
    <row r="33" spans="1:5" ht="15.75">
      <c r="A33" s="238"/>
      <c r="C33" s="239"/>
      <c r="D33" s="239">
        <v>0</v>
      </c>
      <c r="E33" s="227"/>
    </row>
    <row r="34" spans="1:12" ht="15.75">
      <c r="A34" s="248"/>
      <c r="B34" s="249"/>
      <c r="C34" s="250" t="s">
        <v>149</v>
      </c>
      <c r="D34" s="243">
        <f>SUM(D32:D33)</f>
        <v>0</v>
      </c>
      <c r="E34" s="244"/>
      <c r="F34" s="235"/>
      <c r="G34" s="235"/>
      <c r="L34" s="239"/>
    </row>
    <row r="35" spans="1:7" ht="15.75">
      <c r="A35" s="234" t="s">
        <v>237</v>
      </c>
      <c r="B35" s="235"/>
      <c r="C35" s="236"/>
      <c r="D35" s="236"/>
      <c r="E35" s="237"/>
      <c r="F35" s="235"/>
      <c r="G35" s="235"/>
    </row>
    <row r="36" spans="1:5" ht="15.75">
      <c r="A36" s="238" t="s">
        <v>238</v>
      </c>
      <c r="C36" s="239"/>
      <c r="D36" s="239">
        <v>0</v>
      </c>
      <c r="E36" s="227"/>
    </row>
    <row r="37" spans="1:5" ht="15.75">
      <c r="A37" s="238" t="s">
        <v>239</v>
      </c>
      <c r="C37" s="239"/>
      <c r="D37" s="239">
        <v>0</v>
      </c>
      <c r="E37" s="227"/>
    </row>
    <row r="38" spans="1:5" ht="15.75">
      <c r="A38" s="238" t="s">
        <v>240</v>
      </c>
      <c r="C38" s="239"/>
      <c r="D38" s="239">
        <v>0</v>
      </c>
      <c r="E38" s="227"/>
    </row>
    <row r="39" spans="1:5" ht="15.75">
      <c r="A39" s="238" t="s">
        <v>241</v>
      </c>
      <c r="C39" s="239"/>
      <c r="D39" s="239">
        <v>0</v>
      </c>
      <c r="E39" s="227"/>
    </row>
    <row r="40" spans="1:5" ht="15.75">
      <c r="A40" s="238" t="s">
        <v>242</v>
      </c>
      <c r="C40" s="239"/>
      <c r="D40" s="239">
        <v>0</v>
      </c>
      <c r="E40" s="227"/>
    </row>
    <row r="41" spans="1:5" ht="15.75">
      <c r="A41" s="238" t="s">
        <v>243</v>
      </c>
      <c r="C41" s="239"/>
      <c r="D41" s="239">
        <v>0</v>
      </c>
      <c r="E41" s="227"/>
    </row>
    <row r="42" spans="1:5" ht="15.75">
      <c r="A42" s="238" t="s">
        <v>235</v>
      </c>
      <c r="C42" s="239"/>
      <c r="D42" s="239">
        <v>0</v>
      </c>
      <c r="E42" s="227"/>
    </row>
    <row r="43" spans="1:5" ht="15.75">
      <c r="A43" s="238" t="s">
        <v>244</v>
      </c>
      <c r="C43" s="239"/>
      <c r="D43" s="239">
        <v>0</v>
      </c>
      <c r="E43" s="227"/>
    </row>
    <row r="44" spans="1:8" ht="15.75">
      <c r="A44" s="238" t="s">
        <v>244</v>
      </c>
      <c r="C44" s="239"/>
      <c r="D44" s="239">
        <v>0</v>
      </c>
      <c r="E44" s="227"/>
      <c r="H44" s="239"/>
    </row>
    <row r="45" spans="1:8" ht="15.75">
      <c r="A45" s="238" t="s">
        <v>244</v>
      </c>
      <c r="C45" s="239"/>
      <c r="D45" s="239">
        <v>0</v>
      </c>
      <c r="E45" s="227"/>
      <c r="H45" s="239"/>
    </row>
    <row r="46" spans="1:12" ht="15.75">
      <c r="A46" s="248"/>
      <c r="B46" s="249"/>
      <c r="C46" s="250" t="s">
        <v>149</v>
      </c>
      <c r="D46" s="243">
        <f>SUM(D36:D45)</f>
        <v>0</v>
      </c>
      <c r="E46" s="244"/>
      <c r="F46" s="235"/>
      <c r="G46" s="235"/>
      <c r="L46" s="239"/>
    </row>
    <row r="47" spans="1:7" ht="15.75">
      <c r="A47" s="246" t="s">
        <v>150</v>
      </c>
      <c r="B47" s="235"/>
      <c r="C47" s="235"/>
      <c r="D47" s="235"/>
      <c r="E47" s="237"/>
      <c r="F47" s="235"/>
      <c r="G47" s="235"/>
    </row>
    <row r="48" spans="1:5" ht="15.75">
      <c r="A48" s="238" t="s">
        <v>151</v>
      </c>
      <c r="C48" s="239"/>
      <c r="D48" s="239">
        <v>0</v>
      </c>
      <c r="E48" s="227"/>
    </row>
    <row r="49" spans="1:8" ht="15.75">
      <c r="A49" s="238" t="s">
        <v>152</v>
      </c>
      <c r="C49" s="239"/>
      <c r="D49" s="239">
        <v>0</v>
      </c>
      <c r="E49" s="227"/>
      <c r="H49" s="239"/>
    </row>
    <row r="50" spans="1:8" ht="15.75">
      <c r="A50" s="238" t="s">
        <v>153</v>
      </c>
      <c r="C50" s="239"/>
      <c r="D50" s="239">
        <v>0</v>
      </c>
      <c r="E50" s="227"/>
      <c r="H50" s="239"/>
    </row>
    <row r="51" spans="1:12" ht="15.75">
      <c r="A51" s="248"/>
      <c r="B51" s="249"/>
      <c r="C51" s="250" t="s">
        <v>154</v>
      </c>
      <c r="D51" s="243">
        <f>SUM(D48:D50)</f>
        <v>0</v>
      </c>
      <c r="E51" s="244"/>
      <c r="F51" s="235"/>
      <c r="G51" s="235"/>
      <c r="L51" s="239"/>
    </row>
    <row r="52" spans="1:7" ht="15.75">
      <c r="A52" s="246" t="s">
        <v>155</v>
      </c>
      <c r="B52" s="235"/>
      <c r="C52" s="235"/>
      <c r="D52" s="235"/>
      <c r="E52" s="237"/>
      <c r="F52" s="235"/>
      <c r="G52" s="235"/>
    </row>
    <row r="53" spans="1:5" ht="15.75">
      <c r="A53" s="238" t="s">
        <v>245</v>
      </c>
      <c r="C53" s="239"/>
      <c r="D53" s="239">
        <v>0</v>
      </c>
      <c r="E53" s="227"/>
    </row>
    <row r="54" spans="1:8" ht="15.75">
      <c r="A54" s="238" t="s">
        <v>249</v>
      </c>
      <c r="C54" s="239"/>
      <c r="D54" s="239">
        <v>0</v>
      </c>
      <c r="E54" s="227"/>
      <c r="H54" s="239"/>
    </row>
    <row r="55" spans="1:12" ht="15.75">
      <c r="A55" s="248"/>
      <c r="B55" s="249"/>
      <c r="C55" s="250" t="s">
        <v>149</v>
      </c>
      <c r="D55" s="243">
        <f>SUM(D53:D54)</f>
        <v>0</v>
      </c>
      <c r="E55" s="244"/>
      <c r="F55" s="235"/>
      <c r="G55" s="235"/>
      <c r="L55" s="239"/>
    </row>
    <row r="56" spans="1:7" ht="15.75">
      <c r="A56" s="235"/>
      <c r="B56" s="235"/>
      <c r="C56" s="235"/>
      <c r="D56" s="235"/>
      <c r="E56" s="237"/>
      <c r="F56" s="235"/>
      <c r="G56" s="235"/>
    </row>
    <row r="57" spans="1:7" ht="15.75">
      <c r="A57" s="256" t="s">
        <v>156</v>
      </c>
      <c r="B57" s="256" t="s">
        <v>250</v>
      </c>
      <c r="C57" s="235"/>
      <c r="D57" s="257"/>
      <c r="E57" s="237"/>
      <c r="F57" s="235"/>
      <c r="G57" s="235"/>
    </row>
    <row r="58" spans="1:7" ht="15.75">
      <c r="A58" s="256" t="s">
        <v>246</v>
      </c>
      <c r="B58" s="256" t="s">
        <v>251</v>
      </c>
      <c r="C58" s="235"/>
      <c r="D58" s="257"/>
      <c r="E58" s="237"/>
      <c r="F58" s="235"/>
      <c r="G58" s="235"/>
    </row>
    <row r="59" spans="1:7" ht="15.75">
      <c r="A59" s="256" t="s">
        <v>157</v>
      </c>
      <c r="B59" s="256" t="s">
        <v>252</v>
      </c>
      <c r="C59" s="235"/>
      <c r="D59" s="258" t="s">
        <v>158</v>
      </c>
      <c r="E59" s="259">
        <v>41274</v>
      </c>
      <c r="F59" s="235"/>
      <c r="G59" s="235"/>
    </row>
    <row r="60" spans="1:7" ht="6.75" customHeight="1">
      <c r="A60" s="235"/>
      <c r="B60" s="235"/>
      <c r="C60" s="235"/>
      <c r="D60" s="235"/>
      <c r="E60" s="237"/>
      <c r="F60" s="235"/>
      <c r="G60" s="235"/>
    </row>
  </sheetData>
  <sheetProtection/>
  <mergeCells count="1">
    <mergeCell ref="A1:F1"/>
  </mergeCells>
  <printOptions horizontalCentered="1"/>
  <pageMargins left="0.25" right="0.25" top="0.25" bottom="0.75" header="0.5" footer="0.5"/>
  <pageSetup horizontalDpi="600" verticalDpi="600" orientation="portrait" r:id="rId1"/>
  <headerFooter alignWithMargins="0">
    <oddFooter>&amp;L&amp;"Source Sans Pro,Regular"&amp;8© 2023 Fannie Mae. Trademarks of Fannie Mae.&amp;C&amp;"Source Sans Pro,Regular"&amp;8Form 4820 - August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B15" sqref="B15"/>
    </sheetView>
  </sheetViews>
  <sheetFormatPr defaultColWidth="9.140625" defaultRowHeight="12.75"/>
  <cols>
    <col min="1" max="1" width="10.8515625" style="2" customWidth="1"/>
    <col min="2" max="2" width="21.8515625" style="0" customWidth="1"/>
    <col min="3" max="3" width="23.140625" style="0" customWidth="1"/>
    <col min="4" max="5" width="14.8515625" style="0" customWidth="1"/>
    <col min="6" max="6" width="22.140625" style="0" customWidth="1"/>
    <col min="7" max="7" width="13.8515625" style="2" customWidth="1"/>
    <col min="8" max="8" width="12.140625" style="2" customWidth="1"/>
    <col min="9" max="9" width="12.8515625" style="2" customWidth="1"/>
  </cols>
  <sheetData>
    <row r="1" spans="2:9" ht="12">
      <c r="B1" s="28" t="s">
        <v>329</v>
      </c>
      <c r="C1" s="293" t="s">
        <v>330</v>
      </c>
      <c r="D1" s="293"/>
      <c r="E1" s="293"/>
      <c r="F1" s="293"/>
      <c r="I1" s="28" t="s">
        <v>331</v>
      </c>
    </row>
    <row r="2" spans="2:6" ht="12">
      <c r="B2" s="28" t="s">
        <v>332</v>
      </c>
      <c r="C2" s="293" t="s">
        <v>333</v>
      </c>
      <c r="D2" s="293"/>
      <c r="E2" s="293"/>
      <c r="F2" s="293"/>
    </row>
    <row r="3" spans="2:6" ht="12">
      <c r="B3" s="28"/>
      <c r="C3" s="29"/>
      <c r="D3" s="29"/>
      <c r="E3" s="29"/>
      <c r="F3" s="29"/>
    </row>
    <row r="4" spans="3:6" ht="12">
      <c r="C4" s="294" t="s">
        <v>334</v>
      </c>
      <c r="D4" s="295"/>
      <c r="E4" s="295"/>
      <c r="F4" s="296"/>
    </row>
    <row r="5" spans="3:6" ht="12">
      <c r="C5" s="29"/>
      <c r="D5" s="29"/>
      <c r="E5" s="29"/>
      <c r="F5" s="29"/>
    </row>
    <row r="6" spans="1:8" ht="12">
      <c r="A6" s="29" t="s">
        <v>335</v>
      </c>
      <c r="B6" s="28" t="s">
        <v>336</v>
      </c>
      <c r="C6" s="28" t="s">
        <v>337</v>
      </c>
      <c r="D6" s="28" t="s">
        <v>338</v>
      </c>
      <c r="E6" s="28" t="s">
        <v>339</v>
      </c>
      <c r="F6" s="30" t="s">
        <v>340</v>
      </c>
      <c r="G6" s="30" t="s">
        <v>341</v>
      </c>
      <c r="H6" s="30" t="s">
        <v>342</v>
      </c>
    </row>
    <row r="7" spans="1:9" ht="12">
      <c r="A7" s="31"/>
      <c r="B7" s="32"/>
      <c r="C7" s="28"/>
      <c r="D7" s="28"/>
      <c r="E7" s="32"/>
      <c r="F7" s="32"/>
      <c r="G7" s="33"/>
      <c r="H7" s="33"/>
      <c r="I7" s="33"/>
    </row>
    <row r="8" spans="1:9" ht="12">
      <c r="A8" s="31"/>
      <c r="B8" s="32"/>
      <c r="C8" s="32"/>
      <c r="D8" s="32"/>
      <c r="E8" s="32"/>
      <c r="F8" s="32"/>
      <c r="G8" s="34"/>
      <c r="H8" s="35"/>
      <c r="I8" s="36"/>
    </row>
    <row r="9" spans="1:9" ht="12">
      <c r="A9" s="31"/>
      <c r="B9" s="32"/>
      <c r="C9" s="32"/>
      <c r="D9" s="32"/>
      <c r="E9" s="32"/>
      <c r="F9" s="32"/>
      <c r="G9" s="34"/>
      <c r="H9" s="35"/>
      <c r="I9" s="36"/>
    </row>
    <row r="10" spans="1:9" ht="12">
      <c r="A10" s="29" t="s">
        <v>343</v>
      </c>
      <c r="B10" s="29" t="s">
        <v>138</v>
      </c>
      <c r="C10" s="29" t="s">
        <v>344</v>
      </c>
      <c r="D10" s="29" t="s">
        <v>345</v>
      </c>
      <c r="F10" s="29" t="s">
        <v>346</v>
      </c>
      <c r="H10" s="30" t="s">
        <v>347</v>
      </c>
      <c r="I10" s="33"/>
    </row>
    <row r="11" spans="1:9" ht="12">
      <c r="A11" s="31"/>
      <c r="B11" s="31"/>
      <c r="C11" s="31"/>
      <c r="D11" s="37"/>
      <c r="F11" s="33"/>
      <c r="H11" s="34"/>
      <c r="I11" s="31"/>
    </row>
    <row r="12" spans="5:9" ht="12">
      <c r="E12" s="38"/>
      <c r="F12" s="39"/>
      <c r="H12" s="38"/>
      <c r="I12" s="31"/>
    </row>
    <row r="13" spans="7:9" ht="12">
      <c r="G13" s="29" t="s">
        <v>348</v>
      </c>
      <c r="H13" s="29" t="s">
        <v>349</v>
      </c>
      <c r="I13" s="29" t="s">
        <v>350</v>
      </c>
    </row>
    <row r="14" spans="1:9" ht="12">
      <c r="A14" s="40" t="s">
        <v>348</v>
      </c>
      <c r="B14" s="41" t="s">
        <v>351</v>
      </c>
      <c r="C14" s="41" t="s">
        <v>352</v>
      </c>
      <c r="D14" s="40" t="s">
        <v>141</v>
      </c>
      <c r="E14" s="40" t="s">
        <v>142</v>
      </c>
      <c r="F14" s="41" t="s">
        <v>353</v>
      </c>
      <c r="G14" s="40" t="s">
        <v>354</v>
      </c>
      <c r="H14" s="40" t="s">
        <v>354</v>
      </c>
      <c r="I14" s="40" t="s">
        <v>355</v>
      </c>
    </row>
    <row r="15" spans="1:9" ht="12">
      <c r="A15" s="31"/>
      <c r="B15" s="32"/>
      <c r="D15" s="37"/>
      <c r="E15" s="33"/>
      <c r="F15" s="32"/>
      <c r="G15" s="31"/>
      <c r="H15" s="31"/>
      <c r="I15" s="31"/>
    </row>
    <row r="16" spans="1:9" ht="12">
      <c r="A16" s="31"/>
      <c r="B16" s="32"/>
      <c r="D16" s="37"/>
      <c r="E16" s="33"/>
      <c r="F16" s="32"/>
      <c r="G16" s="31"/>
      <c r="H16" s="31"/>
      <c r="I16" s="31"/>
    </row>
    <row r="17" spans="1:9" ht="12">
      <c r="A17" s="31"/>
      <c r="B17" s="32"/>
      <c r="D17" s="37"/>
      <c r="E17" s="33"/>
      <c r="F17" s="32"/>
      <c r="G17" s="31"/>
      <c r="H17" s="31"/>
      <c r="I17" s="31"/>
    </row>
    <row r="18" spans="1:9" ht="12">
      <c r="A18" s="31"/>
      <c r="B18" s="32"/>
      <c r="D18" s="37"/>
      <c r="E18" s="33"/>
      <c r="F18" s="32"/>
      <c r="G18" s="31"/>
      <c r="H18" s="31"/>
      <c r="I18" s="31"/>
    </row>
    <row r="19" spans="1:9" ht="12">
      <c r="A19" s="31"/>
      <c r="B19" s="32"/>
      <c r="D19" s="37"/>
      <c r="E19" s="33"/>
      <c r="F19" s="32"/>
      <c r="G19" s="31"/>
      <c r="H19" s="31"/>
      <c r="I19" s="31"/>
    </row>
    <row r="20" spans="1:9" ht="12">
      <c r="A20" s="31"/>
      <c r="B20" s="32"/>
      <c r="D20" s="37"/>
      <c r="E20" s="33"/>
      <c r="F20" s="32"/>
      <c r="G20" s="31"/>
      <c r="H20" s="31"/>
      <c r="I20" s="31"/>
    </row>
    <row r="21" spans="1:9" ht="12">
      <c r="A21" s="31"/>
      <c r="B21" s="32"/>
      <c r="D21" s="37"/>
      <c r="E21" s="33"/>
      <c r="F21" s="32"/>
      <c r="G21" s="31"/>
      <c r="H21" s="31"/>
      <c r="I21" s="31"/>
    </row>
    <row r="22" spans="1:9" ht="12">
      <c r="A22" s="31"/>
      <c r="B22" s="32"/>
      <c r="D22" s="37"/>
      <c r="E22" s="33"/>
      <c r="F22" s="32"/>
      <c r="G22" s="31"/>
      <c r="H22" s="31"/>
      <c r="I22" s="31"/>
    </row>
    <row r="23" spans="1:9" ht="12">
      <c r="A23" s="31"/>
      <c r="B23" s="32"/>
      <c r="D23" s="37"/>
      <c r="E23" s="33"/>
      <c r="F23" s="32"/>
      <c r="G23" s="31"/>
      <c r="H23" s="31"/>
      <c r="I23" s="31"/>
    </row>
    <row r="24" spans="1:9" ht="12">
      <c r="A24" s="31"/>
      <c r="B24" s="32"/>
      <c r="D24" s="37"/>
      <c r="E24" s="33"/>
      <c r="F24" s="32"/>
      <c r="G24" s="31"/>
      <c r="H24" s="31"/>
      <c r="I24" s="31"/>
    </row>
    <row r="25" spans="1:9" ht="12">
      <c r="A25" s="31"/>
      <c r="B25" s="32"/>
      <c r="D25" s="37"/>
      <c r="E25" s="33"/>
      <c r="F25" s="32"/>
      <c r="G25" s="31"/>
      <c r="H25" s="31"/>
      <c r="I25" s="31"/>
    </row>
    <row r="26" spans="1:9" ht="12">
      <c r="A26" s="31"/>
      <c r="B26" s="32"/>
      <c r="D26" s="37"/>
      <c r="E26" s="33"/>
      <c r="F26" s="32"/>
      <c r="G26" s="31"/>
      <c r="H26" s="31"/>
      <c r="I26" s="31"/>
    </row>
    <row r="27" spans="1:9" ht="12">
      <c r="A27" s="31"/>
      <c r="B27" s="32"/>
      <c r="D27" s="37"/>
      <c r="E27" s="33"/>
      <c r="F27" s="32"/>
      <c r="G27" s="31"/>
      <c r="H27" s="31"/>
      <c r="I27" s="31"/>
    </row>
    <row r="28" spans="1:9" ht="12">
      <c r="A28" s="31"/>
      <c r="B28" s="32"/>
      <c r="D28" s="37"/>
      <c r="E28" s="33"/>
      <c r="F28" s="32"/>
      <c r="G28" s="31"/>
      <c r="H28" s="31"/>
      <c r="I28" s="31"/>
    </row>
    <row r="29" spans="1:9" ht="12">
      <c r="A29" s="31"/>
      <c r="B29" s="32"/>
      <c r="D29" s="37"/>
      <c r="E29" s="33"/>
      <c r="F29" s="32"/>
      <c r="G29" s="31"/>
      <c r="H29" s="31"/>
      <c r="I29" s="31"/>
    </row>
    <row r="30" spans="1:9" ht="12">
      <c r="A30" s="31"/>
      <c r="B30" s="32"/>
      <c r="D30" s="37"/>
      <c r="E30" s="33"/>
      <c r="F30" s="32"/>
      <c r="G30" s="31"/>
      <c r="H30" s="31"/>
      <c r="I30" s="31"/>
    </row>
    <row r="31" spans="1:9" ht="12">
      <c r="A31" s="31"/>
      <c r="B31" s="32"/>
      <c r="D31" s="37"/>
      <c r="E31" s="33"/>
      <c r="F31" s="32"/>
      <c r="G31" s="31"/>
      <c r="H31" s="31"/>
      <c r="I31" s="31"/>
    </row>
    <row r="32" spans="1:9" ht="12">
      <c r="A32" s="31"/>
      <c r="B32" s="32"/>
      <c r="D32" s="37"/>
      <c r="E32" s="33"/>
      <c r="F32" s="32"/>
      <c r="G32" s="31"/>
      <c r="H32" s="31"/>
      <c r="I32" s="31"/>
    </row>
    <row r="33" spans="1:9" ht="12">
      <c r="A33" s="31"/>
      <c r="B33" s="32"/>
      <c r="D33" s="37"/>
      <c r="E33" s="33"/>
      <c r="F33" s="32"/>
      <c r="G33" s="31"/>
      <c r="H33" s="31"/>
      <c r="I33" s="31"/>
    </row>
    <row r="34" spans="1:9" ht="12">
      <c r="A34" s="31"/>
      <c r="B34" s="32"/>
      <c r="D34" s="37"/>
      <c r="E34" s="33"/>
      <c r="F34" s="32"/>
      <c r="G34" s="31"/>
      <c r="H34" s="31"/>
      <c r="I34" s="31"/>
    </row>
    <row r="35" spans="1:9" ht="12">
      <c r="A35" s="31"/>
      <c r="B35" s="32"/>
      <c r="D35" s="37"/>
      <c r="E35" s="33"/>
      <c r="F35" s="32"/>
      <c r="G35" s="31"/>
      <c r="H35" s="31"/>
      <c r="I35" s="31"/>
    </row>
    <row r="36" spans="1:9" ht="12">
      <c r="A36" s="31"/>
      <c r="B36" s="32"/>
      <c r="D36" s="37"/>
      <c r="E36" s="33"/>
      <c r="F36" s="32"/>
      <c r="G36" s="31"/>
      <c r="H36" s="31"/>
      <c r="I36" s="31"/>
    </row>
    <row r="37" spans="1:9" ht="12">
      <c r="A37" s="31"/>
      <c r="B37" s="32"/>
      <c r="D37" s="37"/>
      <c r="E37" s="33"/>
      <c r="F37" s="32"/>
      <c r="G37" s="31"/>
      <c r="H37" s="31"/>
      <c r="I37" s="31"/>
    </row>
    <row r="38" spans="1:9" ht="12">
      <c r="A38" s="31"/>
      <c r="B38" s="32"/>
      <c r="D38" s="37"/>
      <c r="E38" s="33"/>
      <c r="F38" s="32"/>
      <c r="G38" s="31"/>
      <c r="H38" s="31"/>
      <c r="I38" s="31"/>
    </row>
    <row r="39" spans="1:9" ht="12">
      <c r="A39" s="31"/>
      <c r="B39" s="32"/>
      <c r="D39" s="37"/>
      <c r="E39" s="33"/>
      <c r="F39" s="32"/>
      <c r="G39" s="31"/>
      <c r="H39" s="31"/>
      <c r="I39" s="31"/>
    </row>
    <row r="40" spans="1:9" ht="12">
      <c r="A40" s="31"/>
      <c r="B40" s="32"/>
      <c r="D40" s="37"/>
      <c r="E40" s="33"/>
      <c r="F40" s="32"/>
      <c r="G40" s="31"/>
      <c r="H40" s="31"/>
      <c r="I40" s="31"/>
    </row>
    <row r="41" spans="1:9" ht="12">
      <c r="A41" s="31"/>
      <c r="B41" s="32"/>
      <c r="D41" s="37"/>
      <c r="E41" s="33"/>
      <c r="F41" s="32"/>
      <c r="G41" s="31"/>
      <c r="H41" s="31"/>
      <c r="I41" s="31"/>
    </row>
    <row r="42" spans="1:9" ht="12">
      <c r="A42" s="31"/>
      <c r="B42" s="32"/>
      <c r="D42" s="37"/>
      <c r="E42" s="33"/>
      <c r="F42" s="32"/>
      <c r="G42" s="31"/>
      <c r="H42" s="31"/>
      <c r="I42" s="31"/>
    </row>
    <row r="43" spans="1:9" ht="12">
      <c r="A43" s="31"/>
      <c r="B43" s="32"/>
      <c r="D43" s="37"/>
      <c r="E43" s="33"/>
      <c r="F43" s="32"/>
      <c r="G43" s="31"/>
      <c r="H43" s="31"/>
      <c r="I43" s="31"/>
    </row>
    <row r="44" spans="1:9" ht="12">
      <c r="A44" s="31"/>
      <c r="B44" s="32"/>
      <c r="D44" s="37"/>
      <c r="E44" s="33"/>
      <c r="F44" s="32"/>
      <c r="G44" s="31"/>
      <c r="H44" s="31"/>
      <c r="I44" s="31"/>
    </row>
    <row r="45" spans="1:9" ht="12">
      <c r="A45" s="31"/>
      <c r="B45" s="32"/>
      <c r="D45" s="37"/>
      <c r="E45" s="33"/>
      <c r="F45" s="32"/>
      <c r="G45" s="31"/>
      <c r="H45" s="31"/>
      <c r="I45" s="31"/>
    </row>
    <row r="46" spans="1:9" ht="12">
      <c r="A46" s="31"/>
      <c r="B46" s="32"/>
      <c r="D46" s="37"/>
      <c r="E46" s="33"/>
      <c r="F46" s="32"/>
      <c r="G46" s="31"/>
      <c r="H46" s="31"/>
      <c r="I46" s="31"/>
    </row>
    <row r="47" spans="1:9" ht="12">
      <c r="A47" s="31"/>
      <c r="B47" s="32"/>
      <c r="D47" s="37"/>
      <c r="E47" s="33"/>
      <c r="F47" s="32"/>
      <c r="G47" s="31"/>
      <c r="H47" s="31"/>
      <c r="I47" s="31"/>
    </row>
    <row r="48" spans="1:9" ht="12">
      <c r="A48" s="31"/>
      <c r="B48" s="32"/>
      <c r="D48" s="37"/>
      <c r="E48" s="33"/>
      <c r="F48" s="32"/>
      <c r="G48" s="31"/>
      <c r="H48" s="31"/>
      <c r="I48" s="31"/>
    </row>
    <row r="49" spans="1:9" ht="12">
      <c r="A49" s="31"/>
      <c r="B49" s="32"/>
      <c r="D49" s="37"/>
      <c r="E49" s="33"/>
      <c r="F49" s="32"/>
      <c r="G49" s="31"/>
      <c r="H49" s="31"/>
      <c r="I49" s="31"/>
    </row>
    <row r="50" spans="1:9" ht="12">
      <c r="A50" s="31"/>
      <c r="B50" s="32"/>
      <c r="D50" s="37"/>
      <c r="E50" s="33"/>
      <c r="F50" s="32"/>
      <c r="G50" s="31"/>
      <c r="H50" s="31"/>
      <c r="I50" s="31"/>
    </row>
    <row r="51" spans="1:9" ht="12">
      <c r="A51" s="31"/>
      <c r="B51" s="32"/>
      <c r="D51" s="37"/>
      <c r="E51" s="33"/>
      <c r="F51" s="32"/>
      <c r="G51" s="31"/>
      <c r="H51" s="31"/>
      <c r="I51" s="31"/>
    </row>
    <row r="52" spans="1:9" ht="12">
      <c r="A52" s="31"/>
      <c r="B52" s="32"/>
      <c r="D52" s="37"/>
      <c r="E52" s="33"/>
      <c r="F52" s="32"/>
      <c r="G52" s="31"/>
      <c r="H52" s="31"/>
      <c r="I52" s="31"/>
    </row>
    <row r="53" spans="1:9" ht="12">
      <c r="A53" s="31"/>
      <c r="B53" s="32"/>
      <c r="D53" s="37"/>
      <c r="E53" s="33"/>
      <c r="F53" s="32"/>
      <c r="G53" s="31"/>
      <c r="H53" s="31"/>
      <c r="I53" s="31"/>
    </row>
    <row r="54" spans="1:9" ht="12">
      <c r="A54" s="31"/>
      <c r="B54" s="32"/>
      <c r="D54" s="37"/>
      <c r="E54" s="33"/>
      <c r="F54" s="32"/>
      <c r="G54" s="31"/>
      <c r="H54" s="31"/>
      <c r="I54" s="31"/>
    </row>
    <row r="55" spans="1:9" ht="12">
      <c r="A55" s="31"/>
      <c r="B55" s="32"/>
      <c r="D55" s="37"/>
      <c r="E55" s="33"/>
      <c r="F55" s="32"/>
      <c r="G55" s="31"/>
      <c r="H55" s="31"/>
      <c r="I55" s="31"/>
    </row>
    <row r="56" spans="1:9" ht="12">
      <c r="A56" s="31"/>
      <c r="B56" s="32"/>
      <c r="D56" s="37"/>
      <c r="E56" s="33"/>
      <c r="F56" s="32"/>
      <c r="G56" s="31"/>
      <c r="H56" s="31"/>
      <c r="I56" s="31"/>
    </row>
    <row r="57" spans="1:9" ht="12">
      <c r="A57" s="31"/>
      <c r="B57" s="32"/>
      <c r="D57" s="37"/>
      <c r="E57" s="33"/>
      <c r="F57" s="32"/>
      <c r="G57" s="31"/>
      <c r="H57" s="31"/>
      <c r="I57" s="31"/>
    </row>
    <row r="58" spans="1:9" ht="12">
      <c r="A58" s="31"/>
      <c r="B58" s="32"/>
      <c r="D58" s="37"/>
      <c r="E58" s="33"/>
      <c r="F58" s="32"/>
      <c r="G58" s="31"/>
      <c r="H58" s="31"/>
      <c r="I58" s="31"/>
    </row>
    <row r="59" spans="1:9" ht="12">
      <c r="A59" s="31"/>
      <c r="B59" s="32"/>
      <c r="D59" s="37"/>
      <c r="E59" s="33"/>
      <c r="F59" s="32"/>
      <c r="G59" s="31"/>
      <c r="H59" s="31"/>
      <c r="I59" s="31"/>
    </row>
    <row r="60" spans="1:9" ht="12">
      <c r="A60" s="31"/>
      <c r="B60" s="32"/>
      <c r="D60" s="37"/>
      <c r="E60" s="33"/>
      <c r="F60" s="32"/>
      <c r="G60" s="31"/>
      <c r="H60" s="31"/>
      <c r="I60" s="31"/>
    </row>
    <row r="61" spans="1:9" ht="12">
      <c r="A61" s="31"/>
      <c r="B61" s="32"/>
      <c r="D61" s="37"/>
      <c r="E61" s="33"/>
      <c r="F61" s="32"/>
      <c r="G61" s="31"/>
      <c r="H61" s="31"/>
      <c r="I61" s="31"/>
    </row>
    <row r="62" spans="1:9" ht="12">
      <c r="A62" s="31"/>
      <c r="B62" s="32"/>
      <c r="D62" s="37"/>
      <c r="E62" s="33"/>
      <c r="F62" s="32"/>
      <c r="G62" s="31"/>
      <c r="H62" s="31"/>
      <c r="I62" s="31"/>
    </row>
    <row r="63" spans="1:9" ht="12">
      <c r="A63" s="31"/>
      <c r="B63" s="32"/>
      <c r="D63" s="37"/>
      <c r="E63" s="33"/>
      <c r="F63" s="32"/>
      <c r="G63" s="31"/>
      <c r="H63" s="31"/>
      <c r="I63" s="31"/>
    </row>
    <row r="64" spans="1:9" ht="12">
      <c r="A64" s="31"/>
      <c r="B64" s="32"/>
      <c r="D64" s="37"/>
      <c r="E64" s="33"/>
      <c r="F64" s="32"/>
      <c r="G64" s="31"/>
      <c r="H64" s="31"/>
      <c r="I64" s="31"/>
    </row>
    <row r="65" spans="1:9" ht="12">
      <c r="A65" s="31"/>
      <c r="B65" s="32"/>
      <c r="D65" s="37"/>
      <c r="E65" s="33"/>
      <c r="F65" s="32"/>
      <c r="G65" s="31"/>
      <c r="H65" s="31"/>
      <c r="I65" s="31"/>
    </row>
    <row r="66" spans="1:9" ht="12">
      <c r="A66" s="31"/>
      <c r="B66" s="32"/>
      <c r="D66" s="37"/>
      <c r="E66" s="33"/>
      <c r="F66" s="32"/>
      <c r="G66" s="31"/>
      <c r="H66" s="31"/>
      <c r="I66" s="31"/>
    </row>
    <row r="67" spans="1:9" ht="12">
      <c r="A67" s="31"/>
      <c r="B67" s="32"/>
      <c r="D67" s="37"/>
      <c r="E67" s="33"/>
      <c r="F67" s="32"/>
      <c r="G67" s="31"/>
      <c r="H67" s="31"/>
      <c r="I67" s="31"/>
    </row>
    <row r="68" spans="1:9" ht="12">
      <c r="A68" s="31"/>
      <c r="B68" s="32"/>
      <c r="D68" s="37"/>
      <c r="E68" s="33"/>
      <c r="F68" s="32"/>
      <c r="G68" s="31"/>
      <c r="H68" s="31"/>
      <c r="I68" s="31"/>
    </row>
    <row r="69" spans="1:9" ht="12">
      <c r="A69" s="31"/>
      <c r="B69" s="32"/>
      <c r="D69" s="37"/>
      <c r="E69" s="33"/>
      <c r="F69" s="32"/>
      <c r="G69" s="31"/>
      <c r="H69" s="31"/>
      <c r="I69" s="31"/>
    </row>
    <row r="70" spans="1:9" ht="12">
      <c r="A70" s="31"/>
      <c r="B70" s="32"/>
      <c r="D70" s="37"/>
      <c r="E70" s="33"/>
      <c r="F70" s="32"/>
      <c r="G70" s="31"/>
      <c r="H70" s="31"/>
      <c r="I70" s="31"/>
    </row>
    <row r="71" spans="1:9" ht="12">
      <c r="A71" s="31"/>
      <c r="B71" s="32"/>
      <c r="D71" s="37"/>
      <c r="E71" s="33"/>
      <c r="F71" s="32"/>
      <c r="G71" s="31"/>
      <c r="H71" s="31"/>
      <c r="I71" s="31"/>
    </row>
    <row r="72" spans="1:9" ht="12">
      <c r="A72" s="31"/>
      <c r="B72" s="32"/>
      <c r="D72" s="37"/>
      <c r="E72" s="33"/>
      <c r="F72" s="32"/>
      <c r="G72" s="31"/>
      <c r="H72" s="31"/>
      <c r="I72" s="31"/>
    </row>
    <row r="73" spans="1:9" ht="12">
      <c r="A73" s="31"/>
      <c r="B73" s="32"/>
      <c r="D73" s="37"/>
      <c r="E73" s="33"/>
      <c r="F73" s="32"/>
      <c r="G73" s="31"/>
      <c r="H73" s="31"/>
      <c r="I73" s="31"/>
    </row>
    <row r="74" spans="1:9" ht="12">
      <c r="A74" s="31"/>
      <c r="B74" s="32"/>
      <c r="D74" s="37"/>
      <c r="E74" s="33"/>
      <c r="F74" s="32"/>
      <c r="G74" s="31"/>
      <c r="H74" s="31"/>
      <c r="I74" s="31"/>
    </row>
    <row r="75" spans="1:9" ht="12">
      <c r="A75" s="31"/>
      <c r="B75" s="32"/>
      <c r="D75" s="37"/>
      <c r="E75" s="33"/>
      <c r="F75" s="32"/>
      <c r="G75" s="31"/>
      <c r="H75" s="31"/>
      <c r="I75" s="31"/>
    </row>
    <row r="76" spans="1:9" ht="12">
      <c r="A76" s="31"/>
      <c r="B76" s="32"/>
      <c r="D76" s="37"/>
      <c r="E76" s="33"/>
      <c r="F76" s="32"/>
      <c r="G76" s="31"/>
      <c r="H76" s="31"/>
      <c r="I76" s="31"/>
    </row>
    <row r="77" spans="1:9" ht="12">
      <c r="A77" s="31"/>
      <c r="B77" s="32"/>
      <c r="D77" s="37"/>
      <c r="E77" s="33"/>
      <c r="F77" s="32"/>
      <c r="G77" s="31"/>
      <c r="H77" s="31"/>
      <c r="I77" s="31"/>
    </row>
    <row r="78" spans="1:9" ht="12">
      <c r="A78" s="31"/>
      <c r="B78" s="32"/>
      <c r="D78" s="37"/>
      <c r="E78" s="33"/>
      <c r="F78" s="32"/>
      <c r="G78" s="31"/>
      <c r="H78" s="31"/>
      <c r="I78" s="31"/>
    </row>
    <row r="79" spans="1:9" ht="12">
      <c r="A79" s="31"/>
      <c r="B79" s="32"/>
      <c r="D79" s="37"/>
      <c r="E79" s="33"/>
      <c r="F79" s="32"/>
      <c r="G79" s="31"/>
      <c r="H79" s="31"/>
      <c r="I79" s="31"/>
    </row>
    <row r="80" spans="1:9" ht="12">
      <c r="A80" s="31"/>
      <c r="B80" s="32"/>
      <c r="D80" s="37"/>
      <c r="E80" s="33"/>
      <c r="F80" s="32"/>
      <c r="G80" s="31"/>
      <c r="H80" s="31"/>
      <c r="I80" s="31"/>
    </row>
    <row r="81" spans="1:9" ht="12">
      <c r="A81" s="31"/>
      <c r="B81" s="32"/>
      <c r="D81" s="37"/>
      <c r="E81" s="33"/>
      <c r="F81" s="32"/>
      <c r="G81" s="31"/>
      <c r="H81" s="31"/>
      <c r="I81" s="31"/>
    </row>
    <row r="82" spans="1:9" ht="12">
      <c r="A82" s="31"/>
      <c r="B82" s="32"/>
      <c r="D82" s="37"/>
      <c r="E82" s="33"/>
      <c r="F82" s="32"/>
      <c r="G82" s="31"/>
      <c r="H82" s="31"/>
      <c r="I82" s="31"/>
    </row>
    <row r="83" spans="1:9" ht="12">
      <c r="A83" s="31"/>
      <c r="B83" s="32"/>
      <c r="D83" s="37"/>
      <c r="E83" s="33"/>
      <c r="F83" s="32"/>
      <c r="G83" s="31"/>
      <c r="H83" s="31"/>
      <c r="I83" s="31"/>
    </row>
    <row r="84" spans="1:9" ht="12">
      <c r="A84" s="31"/>
      <c r="B84" s="32"/>
      <c r="D84" s="37"/>
      <c r="E84" s="33"/>
      <c r="F84" s="32"/>
      <c r="G84" s="31"/>
      <c r="H84" s="31"/>
      <c r="I84" s="31"/>
    </row>
    <row r="85" spans="1:9" ht="12">
      <c r="A85" s="31"/>
      <c r="B85" s="32"/>
      <c r="D85" s="37"/>
      <c r="E85" s="33"/>
      <c r="F85" s="32"/>
      <c r="G85" s="31"/>
      <c r="H85" s="31"/>
      <c r="I85" s="31"/>
    </row>
    <row r="86" spans="1:9" ht="12">
      <c r="A86" s="31"/>
      <c r="B86" s="32"/>
      <c r="D86" s="37"/>
      <c r="E86" s="33"/>
      <c r="F86" s="32"/>
      <c r="G86" s="31"/>
      <c r="H86" s="31"/>
      <c r="I86" s="31"/>
    </row>
    <row r="87" spans="1:9" ht="12">
      <c r="A87" s="31"/>
      <c r="B87" s="32"/>
      <c r="D87" s="37"/>
      <c r="E87" s="33"/>
      <c r="F87" s="32"/>
      <c r="G87" s="31"/>
      <c r="H87" s="31"/>
      <c r="I87" s="31"/>
    </row>
    <row r="88" spans="1:9" ht="12">
      <c r="A88" s="31"/>
      <c r="B88" s="32"/>
      <c r="D88" s="37"/>
      <c r="E88" s="33"/>
      <c r="F88" s="32"/>
      <c r="G88" s="31"/>
      <c r="H88" s="31"/>
      <c r="I88" s="31"/>
    </row>
    <row r="89" spans="1:9" ht="12">
      <c r="A89" s="31"/>
      <c r="B89" s="32"/>
      <c r="D89" s="37"/>
      <c r="E89" s="33"/>
      <c r="F89" s="32"/>
      <c r="G89" s="31"/>
      <c r="H89" s="31"/>
      <c r="I89" s="31"/>
    </row>
    <row r="90" spans="1:9" ht="12">
      <c r="A90" s="31"/>
      <c r="B90" s="32"/>
      <c r="D90" s="37"/>
      <c r="E90" s="33"/>
      <c r="F90" s="32"/>
      <c r="G90" s="31"/>
      <c r="H90" s="31"/>
      <c r="I90" s="31"/>
    </row>
    <row r="91" spans="1:9" ht="12">
      <c r="A91" s="31"/>
      <c r="B91" s="32"/>
      <c r="D91" s="37"/>
      <c r="E91" s="33"/>
      <c r="F91" s="32"/>
      <c r="G91" s="31"/>
      <c r="H91" s="31"/>
      <c r="I91" s="31"/>
    </row>
    <row r="92" spans="1:9" ht="12">
      <c r="A92" s="31"/>
      <c r="B92" s="32"/>
      <c r="D92" s="37"/>
      <c r="E92" s="33"/>
      <c r="F92" s="32"/>
      <c r="G92" s="31"/>
      <c r="H92" s="31"/>
      <c r="I92" s="31"/>
    </row>
    <row r="93" spans="1:9" ht="12">
      <c r="A93" s="31"/>
      <c r="B93" s="32"/>
      <c r="D93" s="37"/>
      <c r="E93" s="33"/>
      <c r="F93" s="32"/>
      <c r="G93" s="31"/>
      <c r="H93" s="31"/>
      <c r="I93" s="31"/>
    </row>
    <row r="94" spans="1:9" ht="12">
      <c r="A94" s="31"/>
      <c r="B94" s="32"/>
      <c r="D94" s="37"/>
      <c r="E94" s="33"/>
      <c r="F94" s="32"/>
      <c r="G94" s="31"/>
      <c r="H94" s="31"/>
      <c r="I94" s="31"/>
    </row>
    <row r="95" spans="1:9" ht="12">
      <c r="A95" s="31"/>
      <c r="B95" s="32"/>
      <c r="D95" s="37"/>
      <c r="E95" s="33"/>
      <c r="F95" s="32"/>
      <c r="G95" s="31"/>
      <c r="H95" s="31"/>
      <c r="I95" s="31"/>
    </row>
    <row r="96" spans="1:9" ht="12">
      <c r="A96" s="31"/>
      <c r="B96" s="32"/>
      <c r="D96" s="37"/>
      <c r="E96" s="33"/>
      <c r="F96" s="32"/>
      <c r="G96" s="31"/>
      <c r="H96" s="31"/>
      <c r="I96" s="31"/>
    </row>
    <row r="97" spans="1:9" ht="12">
      <c r="A97" s="31"/>
      <c r="B97" s="32"/>
      <c r="D97" s="37"/>
      <c r="E97" s="33"/>
      <c r="F97" s="32"/>
      <c r="G97" s="31"/>
      <c r="H97" s="31"/>
      <c r="I97" s="31"/>
    </row>
    <row r="98" spans="1:9" ht="12">
      <c r="A98" s="31"/>
      <c r="B98" s="32"/>
      <c r="D98" s="37"/>
      <c r="E98" s="33"/>
      <c r="F98" s="32"/>
      <c r="G98" s="31"/>
      <c r="H98" s="31"/>
      <c r="I98" s="31"/>
    </row>
    <row r="99" spans="1:9" ht="12">
      <c r="A99" s="31"/>
      <c r="B99" s="32"/>
      <c r="D99" s="37"/>
      <c r="E99" s="33"/>
      <c r="F99" s="32"/>
      <c r="G99" s="31"/>
      <c r="H99" s="31"/>
      <c r="I99" s="31"/>
    </row>
    <row r="100" spans="1:9" ht="12">
      <c r="A100" s="31"/>
      <c r="B100" s="32"/>
      <c r="D100" s="37"/>
      <c r="E100" s="33"/>
      <c r="F100" s="32"/>
      <c r="G100" s="31"/>
      <c r="H100" s="31"/>
      <c r="I100" s="31"/>
    </row>
    <row r="101" spans="1:9" ht="12">
      <c r="A101" s="31"/>
      <c r="B101" s="32"/>
      <c r="D101" s="37"/>
      <c r="E101" s="33"/>
      <c r="F101" s="32"/>
      <c r="G101" s="31"/>
      <c r="H101" s="31"/>
      <c r="I101" s="31"/>
    </row>
    <row r="102" spans="1:9" ht="12">
      <c r="A102" s="31"/>
      <c r="B102" s="32"/>
      <c r="D102" s="37"/>
      <c r="E102" s="33"/>
      <c r="F102" s="32"/>
      <c r="G102" s="31"/>
      <c r="H102" s="31"/>
      <c r="I102" s="31"/>
    </row>
    <row r="103" spans="1:9" ht="12">
      <c r="A103" s="31"/>
      <c r="B103" s="32"/>
      <c r="D103" s="37"/>
      <c r="E103" s="33"/>
      <c r="F103" s="32"/>
      <c r="G103" s="31"/>
      <c r="H103" s="31"/>
      <c r="I103" s="31"/>
    </row>
    <row r="104" spans="1:9" ht="12">
      <c r="A104" s="31"/>
      <c r="B104" s="32"/>
      <c r="D104" s="37"/>
      <c r="E104" s="33"/>
      <c r="F104" s="32"/>
      <c r="G104" s="31"/>
      <c r="H104" s="31"/>
      <c r="I104" s="31"/>
    </row>
    <row r="105" spans="1:9" ht="12">
      <c r="A105" s="31"/>
      <c r="B105" s="32"/>
      <c r="D105" s="37"/>
      <c r="E105" s="33"/>
      <c r="F105" s="32"/>
      <c r="G105" s="31"/>
      <c r="H105" s="31"/>
      <c r="I105" s="31"/>
    </row>
    <row r="106" spans="1:9" ht="12">
      <c r="A106" s="31"/>
      <c r="B106" s="32"/>
      <c r="D106" s="37"/>
      <c r="E106" s="33"/>
      <c r="F106" s="32"/>
      <c r="G106" s="31"/>
      <c r="H106" s="31"/>
      <c r="I106" s="31"/>
    </row>
    <row r="107" spans="1:9" ht="12">
      <c r="A107" s="31"/>
      <c r="B107" s="32"/>
      <c r="D107" s="37"/>
      <c r="E107" s="33"/>
      <c r="F107" s="32"/>
      <c r="G107" s="31"/>
      <c r="H107" s="31"/>
      <c r="I107" s="31"/>
    </row>
    <row r="108" spans="1:9" ht="12">
      <c r="A108" s="31"/>
      <c r="B108" s="32"/>
      <c r="D108" s="37"/>
      <c r="E108" s="33"/>
      <c r="F108" s="32"/>
      <c r="G108" s="31"/>
      <c r="H108" s="31"/>
      <c r="I108" s="31"/>
    </row>
    <row r="109" spans="1:9" ht="12">
      <c r="A109" s="31"/>
      <c r="B109" s="32"/>
      <c r="D109" s="37"/>
      <c r="E109" s="33"/>
      <c r="F109" s="32"/>
      <c r="G109" s="31"/>
      <c r="H109" s="31"/>
      <c r="I109" s="31"/>
    </row>
    <row r="110" spans="1:9" ht="12">
      <c r="A110" s="31"/>
      <c r="B110" s="32"/>
      <c r="D110" s="37"/>
      <c r="E110" s="33"/>
      <c r="F110" s="32"/>
      <c r="G110" s="31"/>
      <c r="H110" s="31"/>
      <c r="I110" s="31"/>
    </row>
    <row r="111" spans="1:9" ht="12">
      <c r="A111" s="31"/>
      <c r="B111" s="32"/>
      <c r="D111" s="37"/>
      <c r="E111" s="33"/>
      <c r="F111" s="32"/>
      <c r="G111" s="31"/>
      <c r="H111" s="31"/>
      <c r="I111" s="31"/>
    </row>
    <row r="112" spans="1:9" ht="12">
      <c r="A112" s="31"/>
      <c r="B112" s="32"/>
      <c r="D112" s="37"/>
      <c r="E112" s="33"/>
      <c r="F112" s="32"/>
      <c r="G112" s="31"/>
      <c r="H112" s="31"/>
      <c r="I112" s="31"/>
    </row>
    <row r="113" spans="1:9" ht="12">
      <c r="A113" s="31"/>
      <c r="B113" s="32"/>
      <c r="D113" s="37"/>
      <c r="E113" s="33"/>
      <c r="F113" s="32"/>
      <c r="G113" s="31"/>
      <c r="H113" s="31"/>
      <c r="I113" s="31"/>
    </row>
    <row r="114" spans="1:9" ht="12">
      <c r="A114" s="31"/>
      <c r="B114" s="32"/>
      <c r="D114" s="37"/>
      <c r="E114" s="33"/>
      <c r="F114" s="32"/>
      <c r="G114" s="31"/>
      <c r="H114" s="31"/>
      <c r="I114" s="31"/>
    </row>
    <row r="115" spans="1:9" ht="12">
      <c r="A115" s="31"/>
      <c r="B115" s="32"/>
      <c r="D115" s="37"/>
      <c r="E115" s="33"/>
      <c r="F115" s="32"/>
      <c r="G115" s="31"/>
      <c r="H115" s="31"/>
      <c r="I115" s="31"/>
    </row>
    <row r="116" spans="1:9" ht="12">
      <c r="A116" s="31"/>
      <c r="B116" s="32"/>
      <c r="D116" s="37"/>
      <c r="E116" s="33"/>
      <c r="F116" s="32"/>
      <c r="G116" s="31"/>
      <c r="H116" s="31"/>
      <c r="I116" s="31"/>
    </row>
    <row r="117" spans="1:9" ht="12">
      <c r="A117" s="31"/>
      <c r="B117" s="32"/>
      <c r="D117" s="37"/>
      <c r="E117" s="33"/>
      <c r="F117" s="32"/>
      <c r="G117" s="31"/>
      <c r="H117" s="31"/>
      <c r="I117" s="31"/>
    </row>
    <row r="118" spans="1:9" ht="12">
      <c r="A118" s="31"/>
      <c r="B118" s="32"/>
      <c r="D118" s="37"/>
      <c r="E118" s="33"/>
      <c r="F118" s="32"/>
      <c r="G118" s="31"/>
      <c r="H118" s="31"/>
      <c r="I118" s="31"/>
    </row>
    <row r="119" spans="1:9" ht="12">
      <c r="A119" s="31"/>
      <c r="B119" s="32"/>
      <c r="D119" s="37"/>
      <c r="E119" s="33"/>
      <c r="F119" s="32"/>
      <c r="G119" s="31"/>
      <c r="H119" s="31"/>
      <c r="I119" s="31"/>
    </row>
    <row r="120" spans="1:9" ht="12">
      <c r="A120" s="31"/>
      <c r="B120" s="32"/>
      <c r="D120" s="37"/>
      <c r="E120" s="33"/>
      <c r="F120" s="32"/>
      <c r="G120" s="31"/>
      <c r="H120" s="31"/>
      <c r="I120" s="31"/>
    </row>
    <row r="121" spans="1:9" ht="12">
      <c r="A121" s="31"/>
      <c r="B121" s="32"/>
      <c r="D121" s="37"/>
      <c r="E121" s="33"/>
      <c r="F121" s="32"/>
      <c r="G121" s="31"/>
      <c r="H121" s="31"/>
      <c r="I121" s="31"/>
    </row>
    <row r="122" spans="1:9" ht="12">
      <c r="A122" s="31"/>
      <c r="B122" s="32"/>
      <c r="D122" s="37"/>
      <c r="E122" s="33"/>
      <c r="F122" s="32"/>
      <c r="G122" s="31"/>
      <c r="H122" s="31"/>
      <c r="I122" s="31"/>
    </row>
    <row r="123" spans="1:9" ht="12">
      <c r="A123" s="31"/>
      <c r="B123" s="32"/>
      <c r="D123" s="37"/>
      <c r="E123" s="33"/>
      <c r="F123" s="32"/>
      <c r="G123" s="31"/>
      <c r="H123" s="31"/>
      <c r="I123" s="31"/>
    </row>
    <row r="124" spans="1:9" ht="12">
      <c r="A124" s="31"/>
      <c r="B124" s="32"/>
      <c r="D124" s="37"/>
      <c r="E124" s="33"/>
      <c r="F124" s="32"/>
      <c r="G124" s="31"/>
      <c r="H124" s="31"/>
      <c r="I124" s="31"/>
    </row>
    <row r="125" spans="1:9" ht="12">
      <c r="A125" s="31"/>
      <c r="B125" s="32"/>
      <c r="D125" s="37"/>
      <c r="E125" s="33"/>
      <c r="F125" s="32"/>
      <c r="G125" s="31"/>
      <c r="H125" s="31"/>
      <c r="I125" s="31"/>
    </row>
    <row r="126" spans="1:9" ht="12">
      <c r="A126" s="31"/>
      <c r="B126" s="32"/>
      <c r="D126" s="37"/>
      <c r="E126" s="33"/>
      <c r="F126" s="32"/>
      <c r="G126" s="31"/>
      <c r="H126" s="31"/>
      <c r="I126" s="31"/>
    </row>
    <row r="127" spans="1:9" ht="12">
      <c r="A127" s="31"/>
      <c r="B127" s="32"/>
      <c r="D127" s="37"/>
      <c r="E127" s="33"/>
      <c r="F127" s="32"/>
      <c r="G127" s="31"/>
      <c r="H127" s="31"/>
      <c r="I127" s="31"/>
    </row>
    <row r="128" spans="1:9" ht="12">
      <c r="A128" s="31"/>
      <c r="B128" s="32"/>
      <c r="D128" s="37"/>
      <c r="E128" s="33"/>
      <c r="F128" s="32"/>
      <c r="G128" s="31"/>
      <c r="H128" s="31"/>
      <c r="I128" s="31"/>
    </row>
    <row r="129" spans="1:9" ht="12">
      <c r="A129" s="31"/>
      <c r="B129" s="32"/>
      <c r="D129" s="37"/>
      <c r="E129" s="33"/>
      <c r="F129" s="32"/>
      <c r="G129" s="31"/>
      <c r="H129" s="31"/>
      <c r="I129" s="31"/>
    </row>
    <row r="130" spans="1:9" ht="12">
      <c r="A130" s="31"/>
      <c r="B130" s="32"/>
      <c r="D130" s="37"/>
      <c r="E130" s="33"/>
      <c r="F130" s="32"/>
      <c r="G130" s="31"/>
      <c r="H130" s="31"/>
      <c r="I130" s="31"/>
    </row>
    <row r="131" spans="1:9" ht="12">
      <c r="A131" s="31"/>
      <c r="B131" s="32"/>
      <c r="D131" s="37"/>
      <c r="E131" s="33"/>
      <c r="F131" s="32"/>
      <c r="G131" s="31"/>
      <c r="H131" s="31"/>
      <c r="I131" s="31"/>
    </row>
    <row r="132" spans="1:9" ht="12">
      <c r="A132" s="31"/>
      <c r="B132" s="32"/>
      <c r="D132" s="37"/>
      <c r="E132" s="33"/>
      <c r="F132" s="32"/>
      <c r="G132" s="31"/>
      <c r="H132" s="31"/>
      <c r="I132" s="31"/>
    </row>
    <row r="133" spans="1:9" ht="12">
      <c r="A133" s="31"/>
      <c r="B133" s="32"/>
      <c r="D133" s="37"/>
      <c r="E133" s="33"/>
      <c r="F133" s="32"/>
      <c r="G133" s="31"/>
      <c r="H133" s="31"/>
      <c r="I133" s="31"/>
    </row>
    <row r="134" spans="1:9" ht="12">
      <c r="A134" s="31"/>
      <c r="B134" s="32"/>
      <c r="D134" s="37"/>
      <c r="E134" s="33"/>
      <c r="F134" s="32"/>
      <c r="G134" s="31"/>
      <c r="H134" s="31"/>
      <c r="I134" s="31"/>
    </row>
    <row r="135" spans="1:9" ht="12">
      <c r="A135" s="31"/>
      <c r="B135" s="32"/>
      <c r="D135" s="37"/>
      <c r="E135" s="33"/>
      <c r="F135" s="32"/>
      <c r="G135" s="31"/>
      <c r="H135" s="31"/>
      <c r="I135" s="31"/>
    </row>
    <row r="136" spans="1:9" ht="12">
      <c r="A136" s="31"/>
      <c r="B136" s="32"/>
      <c r="D136" s="37"/>
      <c r="E136" s="33"/>
      <c r="F136" s="32"/>
      <c r="G136" s="31"/>
      <c r="H136" s="31"/>
      <c r="I136" s="31"/>
    </row>
    <row r="137" spans="1:9" ht="12">
      <c r="A137" s="31"/>
      <c r="B137" s="32"/>
      <c r="D137" s="37"/>
      <c r="E137" s="33"/>
      <c r="F137" s="32"/>
      <c r="G137" s="31"/>
      <c r="H137" s="31"/>
      <c r="I137" s="31"/>
    </row>
    <row r="138" spans="1:9" ht="12">
      <c r="A138" s="31"/>
      <c r="B138" s="32"/>
      <c r="D138" s="37"/>
      <c r="E138" s="33"/>
      <c r="F138" s="32"/>
      <c r="G138" s="31"/>
      <c r="H138" s="31"/>
      <c r="I138" s="31"/>
    </row>
    <row r="139" spans="1:9" ht="12">
      <c r="A139" s="31"/>
      <c r="B139" s="32"/>
      <c r="D139" s="37"/>
      <c r="E139" s="33"/>
      <c r="F139" s="32"/>
      <c r="G139" s="31"/>
      <c r="H139" s="31"/>
      <c r="I139" s="31"/>
    </row>
    <row r="140" spans="1:9" ht="12">
      <c r="A140" s="31"/>
      <c r="B140" s="32"/>
      <c r="D140" s="37"/>
      <c r="E140" s="33"/>
      <c r="F140" s="32"/>
      <c r="G140" s="31"/>
      <c r="H140" s="31"/>
      <c r="I140" s="31"/>
    </row>
    <row r="141" spans="1:9" ht="12">
      <c r="A141" s="31"/>
      <c r="B141" s="32"/>
      <c r="D141" s="37"/>
      <c r="E141" s="33"/>
      <c r="F141" s="32"/>
      <c r="G141" s="31"/>
      <c r="H141" s="31"/>
      <c r="I141" s="31"/>
    </row>
    <row r="142" spans="1:9" ht="12">
      <c r="A142" s="31"/>
      <c r="B142" s="32"/>
      <c r="D142" s="37"/>
      <c r="E142" s="33"/>
      <c r="F142" s="32"/>
      <c r="G142" s="31"/>
      <c r="H142" s="31"/>
      <c r="I142" s="31"/>
    </row>
    <row r="143" spans="1:9" ht="12">
      <c r="A143" s="31"/>
      <c r="B143" s="32"/>
      <c r="D143" s="37"/>
      <c r="E143" s="33"/>
      <c r="F143" s="32"/>
      <c r="G143" s="31"/>
      <c r="H143" s="31"/>
      <c r="I143" s="31"/>
    </row>
    <row r="144" spans="1:9" ht="12">
      <c r="A144" s="31"/>
      <c r="B144" s="32"/>
      <c r="D144" s="37"/>
      <c r="E144" s="33"/>
      <c r="F144" s="32"/>
      <c r="G144" s="31"/>
      <c r="H144" s="31"/>
      <c r="I144" s="31"/>
    </row>
    <row r="145" spans="1:9" ht="12">
      <c r="A145" s="31"/>
      <c r="B145" s="32"/>
      <c r="D145" s="37"/>
      <c r="E145" s="33"/>
      <c r="F145" s="32"/>
      <c r="G145" s="31"/>
      <c r="H145" s="31"/>
      <c r="I145" s="31"/>
    </row>
    <row r="146" spans="1:9" ht="12">
      <c r="A146" s="31"/>
      <c r="B146" s="32"/>
      <c r="D146" s="37"/>
      <c r="E146" s="33"/>
      <c r="F146" s="32"/>
      <c r="G146" s="31"/>
      <c r="H146" s="31"/>
      <c r="I146" s="31"/>
    </row>
    <row r="147" spans="1:9" ht="12">
      <c r="A147" s="31"/>
      <c r="B147" s="32"/>
      <c r="D147" s="37"/>
      <c r="E147" s="33"/>
      <c r="F147" s="32"/>
      <c r="G147" s="31"/>
      <c r="H147" s="31"/>
      <c r="I147" s="31"/>
    </row>
    <row r="148" spans="1:9" ht="12">
      <c r="A148" s="31"/>
      <c r="B148" s="32"/>
      <c r="D148" s="37"/>
      <c r="E148" s="33"/>
      <c r="F148" s="32"/>
      <c r="G148" s="31"/>
      <c r="H148" s="31"/>
      <c r="I148" s="31"/>
    </row>
    <row r="149" spans="1:9" ht="12">
      <c r="A149" s="31"/>
      <c r="B149" s="32"/>
      <c r="D149" s="37"/>
      <c r="E149" s="33"/>
      <c r="F149" s="32"/>
      <c r="G149" s="31"/>
      <c r="H149" s="31"/>
      <c r="I149" s="31"/>
    </row>
    <row r="150" spans="1:9" ht="12">
      <c r="A150" s="31"/>
      <c r="B150" s="32"/>
      <c r="D150" s="37"/>
      <c r="E150" s="33"/>
      <c r="F150" s="32"/>
      <c r="G150" s="31"/>
      <c r="H150" s="31"/>
      <c r="I150" s="31"/>
    </row>
    <row r="151" spans="1:9" ht="12">
      <c r="A151" s="31"/>
      <c r="B151" s="32"/>
      <c r="D151" s="37"/>
      <c r="E151" s="33"/>
      <c r="F151" s="32"/>
      <c r="G151" s="31"/>
      <c r="H151" s="31"/>
      <c r="I151" s="31"/>
    </row>
    <row r="152" spans="1:9" ht="12">
      <c r="A152" s="31"/>
      <c r="B152" s="32"/>
      <c r="D152" s="37"/>
      <c r="E152" s="33"/>
      <c r="F152" s="32"/>
      <c r="G152" s="31"/>
      <c r="H152" s="31"/>
      <c r="I152" s="31"/>
    </row>
    <row r="153" spans="1:9" ht="12">
      <c r="A153" s="31"/>
      <c r="B153" s="32"/>
      <c r="D153" s="37"/>
      <c r="E153" s="33"/>
      <c r="F153" s="32"/>
      <c r="G153" s="31"/>
      <c r="H153" s="31"/>
      <c r="I153" s="31"/>
    </row>
    <row r="154" spans="1:9" ht="12">
      <c r="A154" s="31"/>
      <c r="B154" s="32"/>
      <c r="D154" s="37"/>
      <c r="E154" s="33"/>
      <c r="F154" s="32"/>
      <c r="G154" s="31"/>
      <c r="H154" s="31"/>
      <c r="I154" s="31"/>
    </row>
    <row r="155" spans="1:9" ht="12">
      <c r="A155" s="31"/>
      <c r="B155" s="32"/>
      <c r="D155" s="37"/>
      <c r="E155" s="33"/>
      <c r="F155" s="32"/>
      <c r="G155" s="31"/>
      <c r="H155" s="31"/>
      <c r="I155" s="31"/>
    </row>
    <row r="156" spans="1:9" ht="12">
      <c r="A156" s="31"/>
      <c r="B156" s="32"/>
      <c r="D156" s="37"/>
      <c r="E156" s="33"/>
      <c r="F156" s="32"/>
      <c r="G156" s="31"/>
      <c r="H156" s="31"/>
      <c r="I156" s="31"/>
    </row>
    <row r="157" spans="1:9" ht="12">
      <c r="A157" s="31"/>
      <c r="B157" s="32"/>
      <c r="D157" s="37"/>
      <c r="E157" s="33"/>
      <c r="F157" s="32"/>
      <c r="G157" s="31"/>
      <c r="H157" s="31"/>
      <c r="I157" s="31"/>
    </row>
    <row r="158" spans="1:9" ht="12">
      <c r="A158" s="31"/>
      <c r="B158" s="32"/>
      <c r="D158" s="37"/>
      <c r="E158" s="33"/>
      <c r="F158" s="32"/>
      <c r="G158" s="31"/>
      <c r="H158" s="31"/>
      <c r="I158" s="31"/>
    </row>
    <row r="159" spans="1:9" ht="12">
      <c r="A159" s="31"/>
      <c r="B159" s="32"/>
      <c r="D159" s="37"/>
      <c r="E159" s="33"/>
      <c r="F159" s="32"/>
      <c r="G159" s="31"/>
      <c r="H159" s="31"/>
      <c r="I159" s="31"/>
    </row>
    <row r="160" spans="1:9" ht="12.75" thickBot="1">
      <c r="A160" s="31"/>
      <c r="B160" s="32"/>
      <c r="C160" s="42" t="s">
        <v>356</v>
      </c>
      <c r="D160" s="43">
        <f>SUBTOTAL(9,D14:D159)</f>
        <v>0</v>
      </c>
      <c r="E160" s="33"/>
      <c r="F160" s="32"/>
      <c r="G160" s="31"/>
      <c r="H160" s="31"/>
      <c r="I160" s="31"/>
    </row>
    <row r="161" ht="12.75" thickTop="1"/>
  </sheetData>
  <sheetProtection/>
  <autoFilter ref="A14:I159"/>
  <mergeCells count="3">
    <mergeCell ref="C1:F1"/>
    <mergeCell ref="C2:F2"/>
    <mergeCell ref="C4:F4"/>
  </mergeCells>
  <printOptions horizontalCentered="1"/>
  <pageMargins left="0.25" right="0.25" top="0.5" bottom="0.6" header="0.25" footer="0.25"/>
  <pageSetup horizontalDpi="600" verticalDpi="600" orientation="portrait" scale="70" r:id="rId1"/>
  <headerFooter alignWithMargins="0">
    <oddFooter>&amp;LPrint Date: &amp;D&amp;CConfidential - Internal Distribution&amp;RPage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8.8515625" defaultRowHeight="12.75"/>
  <cols>
    <col min="1" max="1" width="10.00390625" style="235" customWidth="1"/>
    <col min="2" max="2" width="18.00390625" style="235" customWidth="1"/>
    <col min="3" max="4" width="10.140625" style="235" bestFit="1" customWidth="1"/>
    <col min="5" max="5" width="6.00390625" style="235" customWidth="1"/>
    <col min="6" max="6" width="9.57421875" style="235" bestFit="1" customWidth="1"/>
    <col min="7" max="7" width="14.421875" style="260" customWidth="1"/>
    <col min="8" max="8" width="13.140625" style="261" customWidth="1"/>
    <col min="9" max="9" width="1.57421875" style="260" hidden="1" customWidth="1"/>
    <col min="10" max="16384" width="8.8515625" style="235" customWidth="1"/>
  </cols>
  <sheetData>
    <row r="1" spans="1:9" ht="21">
      <c r="A1" s="297" t="s">
        <v>357</v>
      </c>
      <c r="B1" s="298"/>
      <c r="C1" s="298"/>
      <c r="D1" s="298"/>
      <c r="E1" s="298"/>
      <c r="F1" s="298"/>
      <c r="G1" s="298"/>
      <c r="H1" s="298"/>
      <c r="I1" s="299"/>
    </row>
    <row r="2" ht="12.75">
      <c r="A2" s="235" t="s">
        <v>299</v>
      </c>
    </row>
    <row r="3" spans="1:9" ht="14.25">
      <c r="A3" s="300" t="s">
        <v>337</v>
      </c>
      <c r="B3" s="300"/>
      <c r="C3" s="300"/>
      <c r="D3" s="300"/>
      <c r="E3" s="300"/>
      <c r="F3" s="300"/>
      <c r="G3" s="300"/>
      <c r="H3" s="300"/>
      <c r="I3" s="300"/>
    </row>
    <row r="4" spans="1:9" ht="12.75">
      <c r="A4" s="301" t="s">
        <v>358</v>
      </c>
      <c r="B4" s="301"/>
      <c r="C4" s="301"/>
      <c r="D4" s="301"/>
      <c r="E4" s="301"/>
      <c r="F4" s="301"/>
      <c r="G4" s="301"/>
      <c r="H4" s="301"/>
      <c r="I4" s="301"/>
    </row>
    <row r="5" spans="1:9" ht="12.75">
      <c r="A5" s="237"/>
      <c r="B5" s="237"/>
      <c r="C5" s="237"/>
      <c r="D5" s="237"/>
      <c r="E5" s="237"/>
      <c r="F5" s="237"/>
      <c r="G5" s="237"/>
      <c r="H5" s="237"/>
      <c r="I5" s="237"/>
    </row>
    <row r="6" spans="1:9" ht="12.75">
      <c r="A6" s="262" t="s">
        <v>359</v>
      </c>
      <c r="B6" s="262"/>
      <c r="C6" s="237"/>
      <c r="D6" s="237"/>
      <c r="E6" s="237"/>
      <c r="F6" s="237"/>
      <c r="G6" s="237"/>
      <c r="H6" s="263" t="s">
        <v>299</v>
      </c>
      <c r="I6" s="263" t="s">
        <v>299</v>
      </c>
    </row>
    <row r="7" spans="1:9" ht="12.75">
      <c r="A7" s="237" t="s">
        <v>360</v>
      </c>
      <c r="B7" s="263"/>
      <c r="C7" s="237"/>
      <c r="D7" s="237"/>
      <c r="E7" s="237"/>
      <c r="F7" s="237"/>
      <c r="G7" s="237"/>
      <c r="H7" s="263"/>
      <c r="I7" s="237"/>
    </row>
    <row r="9" spans="1:8" ht="12.75">
      <c r="A9" s="264" t="s">
        <v>361</v>
      </c>
      <c r="B9" s="265" t="s">
        <v>362</v>
      </c>
      <c r="C9" s="264"/>
      <c r="D9" s="264"/>
      <c r="E9" s="264"/>
      <c r="F9" s="264" t="s">
        <v>363</v>
      </c>
      <c r="G9" s="266"/>
      <c r="H9" s="267"/>
    </row>
    <row r="10" spans="1:9" ht="20.25" customHeight="1">
      <c r="A10" s="235" t="s">
        <v>299</v>
      </c>
      <c r="I10" s="261" t="s">
        <v>299</v>
      </c>
    </row>
    <row r="11" spans="3:6" ht="12.75">
      <c r="C11" s="237" t="s">
        <v>364</v>
      </c>
      <c r="D11" s="268" t="s">
        <v>365</v>
      </c>
      <c r="E11" s="260" t="s">
        <v>299</v>
      </c>
      <c r="F11" s="260" t="s">
        <v>366</v>
      </c>
    </row>
    <row r="12" spans="2:9" ht="12.75" hidden="1">
      <c r="B12" s="235" t="s">
        <v>367</v>
      </c>
      <c r="C12" s="269">
        <v>40666</v>
      </c>
      <c r="D12" s="269">
        <v>40908</v>
      </c>
      <c r="E12" s="270">
        <f>+D12-C12+1</f>
        <v>243</v>
      </c>
      <c r="F12" s="271">
        <f>+H9/365</f>
        <v>0</v>
      </c>
      <c r="G12" s="260">
        <f>+H12/E12*365</f>
        <v>0</v>
      </c>
      <c r="H12" s="261">
        <f>+F12*E12</f>
        <v>0</v>
      </c>
      <c r="I12" s="260" t="s">
        <v>299</v>
      </c>
    </row>
    <row r="13" spans="3:6" ht="12.75">
      <c r="C13" s="269"/>
      <c r="D13" s="269"/>
      <c r="E13" s="270"/>
      <c r="F13" s="270"/>
    </row>
    <row r="14" spans="3:6" ht="13.5" thickBot="1">
      <c r="C14" s="269"/>
      <c r="D14" s="269"/>
      <c r="E14" s="270"/>
      <c r="F14" s="270"/>
    </row>
    <row r="15" spans="2:8" ht="13.5" thickBot="1">
      <c r="B15" s="235" t="s">
        <v>368</v>
      </c>
      <c r="C15" s="269">
        <v>40544</v>
      </c>
      <c r="D15" s="269">
        <f>+B6</f>
        <v>0</v>
      </c>
      <c r="E15" s="270">
        <f>D15-C15</f>
        <v>-40544</v>
      </c>
      <c r="F15" s="272">
        <f>+H9/365</f>
        <v>0</v>
      </c>
      <c r="G15" s="272">
        <f>+H15/E15*365</f>
        <v>0</v>
      </c>
      <c r="H15" s="273">
        <f>+F15*E15</f>
        <v>0</v>
      </c>
    </row>
    <row r="17" spans="1:3" ht="12.75">
      <c r="A17" s="235" t="s">
        <v>369</v>
      </c>
      <c r="B17" s="274" t="s">
        <v>370</v>
      </c>
      <c r="C17" s="275"/>
    </row>
    <row r="18" spans="2:3" ht="12.75">
      <c r="B18" s="274" t="s">
        <v>371</v>
      </c>
      <c r="C18" s="275" t="s">
        <v>372</v>
      </c>
    </row>
    <row r="19" spans="2:3" ht="12.75">
      <c r="B19" s="275" t="s">
        <v>373</v>
      </c>
      <c r="C19" s="275"/>
    </row>
    <row r="20" spans="2:3" ht="12.75">
      <c r="B20" s="276" t="s">
        <v>374</v>
      </c>
      <c r="C20" s="277">
        <v>0</v>
      </c>
    </row>
    <row r="21" spans="2:3" ht="12.75">
      <c r="B21" s="276" t="s">
        <v>374</v>
      </c>
      <c r="C21" s="277">
        <v>0</v>
      </c>
    </row>
    <row r="22" spans="2:3" ht="12.75">
      <c r="B22" s="276" t="s">
        <v>374</v>
      </c>
      <c r="C22" s="277">
        <v>0</v>
      </c>
    </row>
    <row r="23" spans="2:3" ht="12.75">
      <c r="B23" s="278" t="s">
        <v>374</v>
      </c>
      <c r="C23" s="267">
        <v>0</v>
      </c>
    </row>
    <row r="24" ht="12.75">
      <c r="C24" s="277">
        <f>SUM(C20:C23)</f>
        <v>0</v>
      </c>
    </row>
  </sheetData>
  <sheetProtection/>
  <mergeCells count="3">
    <mergeCell ref="A1:I1"/>
    <mergeCell ref="A3:I3"/>
    <mergeCell ref="A4:I4"/>
  </mergeCells>
  <printOptions horizontalCentered="1"/>
  <pageMargins left="0.25" right="0.25" top="0.25" bottom="0.75" header="0.5" footer="0.5"/>
  <pageSetup horizontalDpi="600" verticalDpi="600" orientation="portrait" r:id="rId1"/>
  <headerFooter alignWithMargins="0">
    <oddFooter>&amp;L&amp;"Source Sans Pro,Regular"&amp;8© 2023 Fannie Mae. Trademarks of Fannie Mae.&amp;C&amp;"Source Sans Pro,Regular"&amp;8Form 4820 - August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="125" zoomScaleNormal="125" zoomScalePageLayoutView="0" workbookViewId="0" topLeftCell="A1">
      <selection activeCell="G8" sqref="G8"/>
    </sheetView>
  </sheetViews>
  <sheetFormatPr defaultColWidth="9.140625" defaultRowHeight="12.75"/>
  <cols>
    <col min="1" max="1" width="2.140625" style="0" customWidth="1"/>
    <col min="2" max="2" width="19.421875" style="0" customWidth="1"/>
    <col min="3" max="3" width="15.57421875" style="0" customWidth="1"/>
    <col min="4" max="5" width="14.140625" style="0" customWidth="1"/>
    <col min="6" max="6" width="16.140625" style="0" customWidth="1"/>
    <col min="7" max="7" width="16.8515625" style="2" customWidth="1"/>
    <col min="9" max="9" width="11.421875" style="0" bestFit="1" customWidth="1"/>
    <col min="11" max="11" width="13.8515625" style="0" bestFit="1" customWidth="1"/>
  </cols>
  <sheetData>
    <row r="1" spans="1:7" ht="18">
      <c r="A1" s="305" t="s">
        <v>311</v>
      </c>
      <c r="B1" s="306"/>
      <c r="C1" s="306"/>
      <c r="D1" s="306"/>
      <c r="E1" s="306"/>
      <c r="F1" s="306"/>
      <c r="G1" s="307"/>
    </row>
    <row r="2" spans="1:7" ht="18">
      <c r="A2" s="308" t="s">
        <v>254</v>
      </c>
      <c r="B2" s="309"/>
      <c r="C2" s="309"/>
      <c r="D2" s="309"/>
      <c r="E2" s="309"/>
      <c r="F2" s="309"/>
      <c r="G2" s="310"/>
    </row>
    <row r="3" spans="1:7" ht="12.75">
      <c r="A3" s="311" t="s">
        <v>312</v>
      </c>
      <c r="B3" s="312"/>
      <c r="C3" s="312"/>
      <c r="D3" s="312"/>
      <c r="E3" s="312"/>
      <c r="F3" s="312"/>
      <c r="G3" s="313"/>
    </row>
    <row r="4" ht="12.75">
      <c r="A4" s="1"/>
    </row>
    <row r="5" spans="1:7" ht="15">
      <c r="A5" s="302" t="s">
        <v>12</v>
      </c>
      <c r="B5" s="303"/>
      <c r="C5" s="303"/>
      <c r="D5" s="303"/>
      <c r="E5" s="303"/>
      <c r="F5" s="303"/>
      <c r="G5" s="304"/>
    </row>
    <row r="7" spans="2:7" ht="12.75">
      <c r="B7" s="3" t="s">
        <v>133</v>
      </c>
      <c r="C7" s="1" t="e">
        <f>+#REF!</f>
        <v>#REF!</v>
      </c>
      <c r="F7" s="3" t="s">
        <v>199</v>
      </c>
      <c r="G7" s="4" t="e">
        <f>+#REF!</f>
        <v>#REF!</v>
      </c>
    </row>
    <row r="8" spans="2:7" ht="12">
      <c r="B8" s="3" t="s">
        <v>200</v>
      </c>
      <c r="C8" t="e">
        <f>+#REF!</f>
        <v>#REF!</v>
      </c>
      <c r="F8" s="3" t="s">
        <v>201</v>
      </c>
      <c r="G8" s="4" t="e">
        <f>+#REF!</f>
        <v>#REF!</v>
      </c>
    </row>
    <row r="9" ht="12">
      <c r="F9" s="3"/>
    </row>
    <row r="10" spans="2:7" ht="12">
      <c r="B10" t="s">
        <v>202</v>
      </c>
      <c r="C10" s="5" t="e">
        <f>+#REF!</f>
        <v>#REF!</v>
      </c>
      <c r="F10" s="3" t="s">
        <v>203</v>
      </c>
      <c r="G10" s="6">
        <v>10</v>
      </c>
    </row>
    <row r="11" spans="2:7" ht="12">
      <c r="B11" t="s">
        <v>204</v>
      </c>
      <c r="C11" s="5" t="e">
        <f>+#REF!</f>
        <v>#REF!</v>
      </c>
      <c r="D11" s="3" t="s">
        <v>304</v>
      </c>
      <c r="F11" s="3" t="s">
        <v>205</v>
      </c>
      <c r="G11" s="6">
        <v>5</v>
      </c>
    </row>
    <row r="12" spans="2:11" ht="12">
      <c r="B12" t="s">
        <v>206</v>
      </c>
      <c r="C12" s="7" t="e">
        <f>+#REF!</f>
        <v>#REF!</v>
      </c>
      <c r="D12" s="7" t="e">
        <f>C12-C15-G15</f>
        <v>#REF!</v>
      </c>
      <c r="F12" s="3" t="s">
        <v>301</v>
      </c>
      <c r="G12" s="19">
        <v>20833470</v>
      </c>
      <c r="I12" s="17"/>
      <c r="J12" s="17"/>
      <c r="K12" s="18"/>
    </row>
    <row r="13" spans="2:11" ht="12">
      <c r="B13" t="s">
        <v>208</v>
      </c>
      <c r="C13" s="7">
        <v>0.04</v>
      </c>
      <c r="D13" s="7" t="e">
        <f>C13-C15-G15</f>
        <v>#REF!</v>
      </c>
      <c r="F13" s="3" t="s">
        <v>302</v>
      </c>
      <c r="G13" s="19">
        <v>19579834</v>
      </c>
      <c r="I13" s="17"/>
      <c r="J13" s="17"/>
      <c r="K13" s="18"/>
    </row>
    <row r="14" spans="2:11" ht="12">
      <c r="B14" t="s">
        <v>209</v>
      </c>
      <c r="C14" s="7">
        <v>0.045</v>
      </c>
      <c r="D14" s="7" t="e">
        <f>C14-C15-G15</f>
        <v>#REF!</v>
      </c>
      <c r="F14" s="3" t="s">
        <v>303</v>
      </c>
      <c r="G14" s="19">
        <v>19995238</v>
      </c>
      <c r="I14" s="17"/>
      <c r="K14" s="17"/>
    </row>
    <row r="15" spans="2:11" ht="12">
      <c r="B15" t="s">
        <v>210</v>
      </c>
      <c r="C15" s="7" t="e">
        <f>+#REF!</f>
        <v>#REF!</v>
      </c>
      <c r="F15" s="3" t="s">
        <v>211</v>
      </c>
      <c r="G15" s="9" t="e">
        <f>+#REF!</f>
        <v>#REF!</v>
      </c>
      <c r="I15" s="17"/>
      <c r="K15" s="16"/>
    </row>
    <row r="16" ht="12">
      <c r="I16" s="17"/>
    </row>
    <row r="17" ht="12">
      <c r="I17" s="17"/>
    </row>
    <row r="18" spans="1:9" ht="15">
      <c r="A18" s="302" t="s">
        <v>32</v>
      </c>
      <c r="B18" s="303"/>
      <c r="C18" s="303"/>
      <c r="D18" s="303"/>
      <c r="E18" s="303"/>
      <c r="F18" s="303"/>
      <c r="G18" s="304"/>
      <c r="I18" s="17"/>
    </row>
    <row r="19" ht="12">
      <c r="I19" s="17"/>
    </row>
    <row r="20" spans="1:9" ht="12.75">
      <c r="A20" s="1" t="s">
        <v>212</v>
      </c>
      <c r="I20" s="17"/>
    </row>
    <row r="21" ht="12">
      <c r="I21" s="17"/>
    </row>
    <row r="22" spans="2:9" ht="12">
      <c r="B22" t="s">
        <v>204</v>
      </c>
      <c r="D22" s="16" t="e">
        <f>+C11</f>
        <v>#REF!</v>
      </c>
      <c r="E22" s="3"/>
      <c r="F22" s="2"/>
      <c r="I22" s="17"/>
    </row>
    <row r="23" spans="2:9" ht="12">
      <c r="B23" t="s">
        <v>313</v>
      </c>
      <c r="D23" s="20">
        <v>14000000</v>
      </c>
      <c r="E23" s="3" t="s">
        <v>300</v>
      </c>
      <c r="F23" s="11">
        <v>41122</v>
      </c>
      <c r="I23" s="17"/>
    </row>
    <row r="24" spans="2:9" ht="12.75">
      <c r="B24" s="12" t="s">
        <v>314</v>
      </c>
      <c r="E24" s="13" t="s">
        <v>299</v>
      </c>
      <c r="G24" s="24" t="e">
        <f>D22-D23</f>
        <v>#REF!</v>
      </c>
      <c r="I24" s="17"/>
    </row>
    <row r="25" ht="12">
      <c r="I25" s="17"/>
    </row>
    <row r="26" spans="1:9" ht="12.75">
      <c r="A26" s="1" t="s">
        <v>213</v>
      </c>
      <c r="I26" s="17"/>
    </row>
    <row r="27" spans="2:9" ht="17.25" customHeight="1">
      <c r="B27" s="14" t="s">
        <v>214</v>
      </c>
      <c r="I27" s="17"/>
    </row>
    <row r="28" spans="2:9" ht="12">
      <c r="B28" t="s">
        <v>215</v>
      </c>
      <c r="E28" s="16">
        <f>G12</f>
        <v>20833470</v>
      </c>
      <c r="F28" s="16"/>
      <c r="G28" s="19"/>
      <c r="I28" s="17"/>
    </row>
    <row r="29" spans="2:9" ht="12">
      <c r="B29" t="s">
        <v>216</v>
      </c>
      <c r="E29" s="20">
        <f>G14</f>
        <v>19995238</v>
      </c>
      <c r="F29" s="16"/>
      <c r="G29" s="19"/>
      <c r="I29" s="17"/>
    </row>
    <row r="30" spans="2:9" ht="12">
      <c r="B30" s="15" t="s">
        <v>217</v>
      </c>
      <c r="E30" s="16"/>
      <c r="F30" s="16">
        <f>IF(E28&lt;E29,E28,E29)</f>
        <v>19995238</v>
      </c>
      <c r="G30" s="19"/>
      <c r="I30" s="17"/>
    </row>
    <row r="31" spans="2:9" ht="12">
      <c r="B31" t="s">
        <v>218</v>
      </c>
      <c r="E31" s="16"/>
      <c r="F31" s="16"/>
      <c r="G31" s="19"/>
      <c r="I31" s="17"/>
    </row>
    <row r="32" spans="2:9" ht="12">
      <c r="B32" t="s">
        <v>219</v>
      </c>
      <c r="E32" s="16"/>
      <c r="F32" s="20">
        <f>G13</f>
        <v>19579834</v>
      </c>
      <c r="G32" s="19"/>
      <c r="I32" s="17"/>
    </row>
    <row r="33" spans="2:9" ht="13.5" thickBot="1">
      <c r="B33" s="12" t="s">
        <v>315</v>
      </c>
      <c r="E33" s="16"/>
      <c r="F33" s="16"/>
      <c r="G33" s="21">
        <f>+F30-F32</f>
        <v>415404</v>
      </c>
      <c r="I33" s="17"/>
    </row>
    <row r="34" spans="5:9" ht="9.75" customHeight="1" thickTop="1">
      <c r="E34" s="16"/>
      <c r="F34" s="16"/>
      <c r="G34" s="19"/>
      <c r="I34" s="17"/>
    </row>
    <row r="35" spans="2:9" ht="12.75">
      <c r="B35" s="12"/>
      <c r="E35" s="16"/>
      <c r="F35" s="16"/>
      <c r="G35" s="22"/>
      <c r="I35" s="17"/>
    </row>
    <row r="36" spans="1:9" ht="12.75">
      <c r="A36" s="1" t="s">
        <v>316</v>
      </c>
      <c r="E36" s="16"/>
      <c r="F36" s="16"/>
      <c r="G36" s="23" t="e">
        <f>+G24+G33</f>
        <v>#REF!</v>
      </c>
      <c r="I36" s="17"/>
    </row>
    <row r="38" spans="1:7" ht="15">
      <c r="A38" s="302" t="s">
        <v>317</v>
      </c>
      <c r="B38" s="303"/>
      <c r="C38" s="303"/>
      <c r="D38" s="303"/>
      <c r="E38" s="303"/>
      <c r="F38" s="303"/>
      <c r="G38" s="304"/>
    </row>
    <row r="40" spans="2:6" ht="12">
      <c r="B40" t="s">
        <v>314</v>
      </c>
      <c r="D40" s="16" t="e">
        <f>+G24</f>
        <v>#REF!</v>
      </c>
      <c r="E40" s="16"/>
      <c r="F40" s="5"/>
    </row>
    <row r="41" spans="2:6" ht="12">
      <c r="B41" t="s">
        <v>315</v>
      </c>
      <c r="D41" s="20">
        <f>+G33</f>
        <v>415404</v>
      </c>
      <c r="E41" s="16"/>
      <c r="F41" s="5"/>
    </row>
    <row r="42" spans="2:6" ht="12.75">
      <c r="B42" s="12" t="s">
        <v>318</v>
      </c>
      <c r="D42" s="16"/>
      <c r="E42" s="23" t="e">
        <f>D40+D41</f>
        <v>#REF!</v>
      </c>
      <c r="F42" s="5"/>
    </row>
    <row r="44" spans="2:5" ht="12">
      <c r="B44" t="s">
        <v>319</v>
      </c>
      <c r="E44" s="25">
        <f>33.33%*100%</f>
        <v>0.3333</v>
      </c>
    </row>
    <row r="45" spans="2:7" ht="12.75">
      <c r="B45" t="s">
        <v>320</v>
      </c>
      <c r="G45" s="26" t="e">
        <f>+E42*E44</f>
        <v>#REF!</v>
      </c>
    </row>
    <row r="46" spans="6:7" ht="12">
      <c r="F46" s="16"/>
      <c r="G46" s="19"/>
    </row>
    <row r="47" spans="6:7" ht="12">
      <c r="F47" s="16"/>
      <c r="G47" s="19"/>
    </row>
    <row r="48" spans="1:7" ht="12.75">
      <c r="A48" s="1" t="s">
        <v>321</v>
      </c>
      <c r="F48" s="16"/>
      <c r="G48" s="19"/>
    </row>
    <row r="49" spans="2:7" ht="13.5" thickBot="1">
      <c r="B49" s="12" t="s">
        <v>322</v>
      </c>
      <c r="F49" s="16"/>
      <c r="G49" s="21">
        <v>0</v>
      </c>
    </row>
    <row r="50" ht="12.75" thickTop="1">
      <c r="A50" t="s">
        <v>323</v>
      </c>
    </row>
  </sheetData>
  <sheetProtection/>
  <mergeCells count="6">
    <mergeCell ref="A38:G38"/>
    <mergeCell ref="A1:G1"/>
    <mergeCell ref="A2:G2"/>
    <mergeCell ref="A5:G5"/>
    <mergeCell ref="A18:G18"/>
    <mergeCell ref="A3:G3"/>
  </mergeCells>
  <printOptions horizontalCentered="1"/>
  <pageMargins left="0.5" right="0.5" top="0.5" bottom="0.5" header="0.25" footer="0.25"/>
  <pageSetup horizontalDpi="600" verticalDpi="600" orientation="portrait" scale="95" r:id="rId1"/>
  <headerFooter alignWithMargins="0">
    <oddFooter>&amp;LFannie Mae Form 4820&amp;CConfidential - Internal Distribution&amp;RAttachment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.140625" style="0" customWidth="1"/>
    <col min="2" max="2" width="19.421875" style="0" customWidth="1"/>
    <col min="3" max="3" width="15.57421875" style="0" customWidth="1"/>
    <col min="4" max="5" width="14.140625" style="0" customWidth="1"/>
    <col min="6" max="6" width="16.140625" style="0" customWidth="1"/>
    <col min="7" max="7" width="16.8515625" style="2" customWidth="1"/>
    <col min="9" max="9" width="11.421875" style="0" bestFit="1" customWidth="1"/>
    <col min="11" max="11" width="13.8515625" style="0" bestFit="1" customWidth="1"/>
  </cols>
  <sheetData>
    <row r="1" spans="1:7" ht="18">
      <c r="A1" s="305" t="s">
        <v>305</v>
      </c>
      <c r="B1" s="306"/>
      <c r="C1" s="306"/>
      <c r="D1" s="306"/>
      <c r="E1" s="306"/>
      <c r="F1" s="306"/>
      <c r="G1" s="307"/>
    </row>
    <row r="2" spans="1:7" ht="18">
      <c r="A2" s="308" t="s">
        <v>254</v>
      </c>
      <c r="B2" s="309"/>
      <c r="C2" s="309"/>
      <c r="D2" s="309"/>
      <c r="E2" s="309"/>
      <c r="F2" s="309"/>
      <c r="G2" s="310"/>
    </row>
    <row r="3" spans="1:7" ht="12.75">
      <c r="A3" s="311"/>
      <c r="B3" s="312"/>
      <c r="C3" s="312"/>
      <c r="D3" s="312"/>
      <c r="E3" s="312"/>
      <c r="F3" s="312"/>
      <c r="G3" s="313"/>
    </row>
    <row r="4" ht="12.75">
      <c r="A4" s="1"/>
    </row>
    <row r="5" spans="1:7" ht="15">
      <c r="A5" s="302" t="s">
        <v>12</v>
      </c>
      <c r="B5" s="303"/>
      <c r="C5" s="303"/>
      <c r="D5" s="303"/>
      <c r="E5" s="303"/>
      <c r="F5" s="303"/>
      <c r="G5" s="304"/>
    </row>
    <row r="7" spans="2:7" ht="12.75">
      <c r="B7" s="3" t="s">
        <v>133</v>
      </c>
      <c r="C7" s="1" t="e">
        <f>+#REF!</f>
        <v>#REF!</v>
      </c>
      <c r="F7" s="3" t="s">
        <v>199</v>
      </c>
      <c r="G7" s="4" t="e">
        <f>+#REF!</f>
        <v>#REF!</v>
      </c>
    </row>
    <row r="8" spans="2:7" ht="12">
      <c r="B8" s="3" t="s">
        <v>200</v>
      </c>
      <c r="C8" t="e">
        <f>+#REF!</f>
        <v>#REF!</v>
      </c>
      <c r="F8" s="3" t="s">
        <v>201</v>
      </c>
      <c r="G8" s="4" t="e">
        <f>+#REF!</f>
        <v>#REF!</v>
      </c>
    </row>
    <row r="9" ht="12">
      <c r="F9" s="3"/>
    </row>
    <row r="10" spans="2:7" ht="12">
      <c r="B10" t="s">
        <v>202</v>
      </c>
      <c r="C10" s="5" t="e">
        <f>+#REF!</f>
        <v>#REF!</v>
      </c>
      <c r="F10" s="3" t="s">
        <v>203</v>
      </c>
      <c r="G10" s="6">
        <v>10</v>
      </c>
    </row>
    <row r="11" spans="2:7" ht="12">
      <c r="B11" t="s">
        <v>204</v>
      </c>
      <c r="C11" s="5" t="e">
        <f>+#REF!</f>
        <v>#REF!</v>
      </c>
      <c r="D11" s="2" t="s">
        <v>304</v>
      </c>
      <c r="F11" s="3" t="s">
        <v>205</v>
      </c>
      <c r="G11" s="6">
        <v>3</v>
      </c>
    </row>
    <row r="12" spans="2:11" ht="12">
      <c r="B12" t="s">
        <v>206</v>
      </c>
      <c r="C12" s="7" t="e">
        <f>+#REF!</f>
        <v>#REF!</v>
      </c>
      <c r="D12" s="7" t="e">
        <f>C12-C15-G15</f>
        <v>#REF!</v>
      </c>
      <c r="F12" s="3" t="s">
        <v>301</v>
      </c>
      <c r="G12" s="19">
        <v>19018927</v>
      </c>
      <c r="I12" s="17"/>
      <c r="J12" s="17"/>
      <c r="K12" s="18"/>
    </row>
    <row r="13" spans="2:11" ht="12">
      <c r="B13" t="s">
        <v>208</v>
      </c>
      <c r="C13" s="7">
        <v>0.04</v>
      </c>
      <c r="D13" s="7" t="e">
        <f>C13-C15-G15</f>
        <v>#REF!</v>
      </c>
      <c r="F13" s="3" t="s">
        <v>302</v>
      </c>
      <c r="G13" s="19">
        <v>18583184</v>
      </c>
      <c r="I13" s="17"/>
      <c r="J13" s="17"/>
      <c r="K13" s="18"/>
    </row>
    <row r="14" spans="2:11" ht="12">
      <c r="B14" t="s">
        <v>209</v>
      </c>
      <c r="C14" s="7">
        <v>0.045</v>
      </c>
      <c r="D14" s="7" t="e">
        <f>C14-C15-G15</f>
        <v>#REF!</v>
      </c>
      <c r="F14" s="3" t="s">
        <v>303</v>
      </c>
      <c r="G14" s="19">
        <v>18835024</v>
      </c>
      <c r="I14" s="17"/>
      <c r="K14" s="17"/>
    </row>
    <row r="15" spans="2:11" ht="12">
      <c r="B15" t="s">
        <v>210</v>
      </c>
      <c r="C15" s="7" t="e">
        <f>+#REF!</f>
        <v>#REF!</v>
      </c>
      <c r="F15" s="3" t="s">
        <v>211</v>
      </c>
      <c r="G15" s="9" t="e">
        <f>+#REF!</f>
        <v>#REF!</v>
      </c>
      <c r="I15" s="17"/>
      <c r="K15" s="16"/>
    </row>
    <row r="16" ht="12">
      <c r="I16" s="17"/>
    </row>
    <row r="17" ht="12">
      <c r="I17" s="17"/>
    </row>
    <row r="18" spans="1:9" ht="15">
      <c r="A18" s="302" t="s">
        <v>32</v>
      </c>
      <c r="B18" s="303"/>
      <c r="C18" s="303"/>
      <c r="D18" s="303"/>
      <c r="E18" s="303"/>
      <c r="F18" s="303"/>
      <c r="G18" s="304"/>
      <c r="I18" s="17"/>
    </row>
    <row r="19" ht="12">
      <c r="I19" s="17"/>
    </row>
    <row r="20" spans="1:9" ht="12.75">
      <c r="A20" s="1" t="s">
        <v>212</v>
      </c>
      <c r="I20" s="17"/>
    </row>
    <row r="21" ht="12">
      <c r="I21" s="17"/>
    </row>
    <row r="22" spans="2:9" ht="12">
      <c r="B22" t="s">
        <v>204</v>
      </c>
      <c r="D22" s="16" t="e">
        <f>+C11</f>
        <v>#REF!</v>
      </c>
      <c r="E22" s="3"/>
      <c r="F22" s="2"/>
      <c r="I22" s="17"/>
    </row>
    <row r="23" spans="2:9" ht="12">
      <c r="B23" t="s">
        <v>306</v>
      </c>
      <c r="D23" s="20">
        <v>15936487</v>
      </c>
      <c r="E23" s="3" t="s">
        <v>300</v>
      </c>
      <c r="F23" s="11">
        <v>41122</v>
      </c>
      <c r="I23" s="17"/>
    </row>
    <row r="24" spans="2:9" ht="13.5" thickBot="1">
      <c r="B24" s="12" t="s">
        <v>307</v>
      </c>
      <c r="E24" s="13" t="s">
        <v>299</v>
      </c>
      <c r="G24" s="21" t="e">
        <f>D22-D23</f>
        <v>#REF!</v>
      </c>
      <c r="I24" s="17"/>
    </row>
    <row r="25" ht="12.75" thickTop="1">
      <c r="I25" s="17"/>
    </row>
    <row r="26" spans="1:9" ht="12.75">
      <c r="A26" s="1" t="s">
        <v>213</v>
      </c>
      <c r="I26" s="17"/>
    </row>
    <row r="27" spans="2:9" ht="17.25" customHeight="1">
      <c r="B27" s="14" t="s">
        <v>214</v>
      </c>
      <c r="I27" s="17"/>
    </row>
    <row r="28" spans="2:9" ht="12">
      <c r="B28" t="s">
        <v>215</v>
      </c>
      <c r="E28" s="16">
        <f>G12</f>
        <v>19018927</v>
      </c>
      <c r="F28" s="16"/>
      <c r="G28" s="19"/>
      <c r="I28" s="17"/>
    </row>
    <row r="29" spans="2:9" ht="12">
      <c r="B29" t="s">
        <v>216</v>
      </c>
      <c r="E29" s="20">
        <f>G14</f>
        <v>18835024</v>
      </c>
      <c r="F29" s="16"/>
      <c r="G29" s="19"/>
      <c r="I29" s="17"/>
    </row>
    <row r="30" spans="2:9" ht="12">
      <c r="B30" s="15" t="s">
        <v>217</v>
      </c>
      <c r="E30" s="16"/>
      <c r="F30" s="16">
        <f>IF(E28&lt;E29,E28,E29)</f>
        <v>18835024</v>
      </c>
      <c r="G30" s="19"/>
      <c r="I30" s="17"/>
    </row>
    <row r="31" spans="2:9" ht="12">
      <c r="B31" t="s">
        <v>218</v>
      </c>
      <c r="E31" s="16"/>
      <c r="F31" s="16"/>
      <c r="G31" s="19"/>
      <c r="I31" s="17"/>
    </row>
    <row r="32" spans="2:9" ht="12">
      <c r="B32" t="s">
        <v>219</v>
      </c>
      <c r="E32" s="16"/>
      <c r="F32" s="20">
        <f>G13</f>
        <v>18583184</v>
      </c>
      <c r="G32" s="19"/>
      <c r="I32" s="17"/>
    </row>
    <row r="33" spans="2:9" ht="13.5" thickBot="1">
      <c r="B33" s="12" t="s">
        <v>308</v>
      </c>
      <c r="E33" s="16"/>
      <c r="F33" s="16"/>
      <c r="G33" s="21">
        <f>+F30-F32</f>
        <v>251840</v>
      </c>
      <c r="I33" s="17"/>
    </row>
    <row r="34" spans="5:9" ht="9.75" customHeight="1" thickTop="1">
      <c r="E34" s="16"/>
      <c r="F34" s="16"/>
      <c r="G34" s="19"/>
      <c r="I34" s="17"/>
    </row>
    <row r="35" spans="2:9" ht="13.5" thickBot="1">
      <c r="B35" s="12"/>
      <c r="E35" s="16"/>
      <c r="F35" s="16"/>
      <c r="G35" s="22"/>
      <c r="I35" s="17"/>
    </row>
    <row r="36" spans="1:9" ht="13.5" thickBot="1">
      <c r="A36" s="1" t="s">
        <v>309</v>
      </c>
      <c r="E36" s="16"/>
      <c r="F36" s="16"/>
      <c r="G36" s="27" t="e">
        <f>+G24+G33</f>
        <v>#REF!</v>
      </c>
      <c r="I36" s="17"/>
    </row>
    <row r="38" ht="12">
      <c r="G38"/>
    </row>
    <row r="39" ht="12">
      <c r="G39"/>
    </row>
    <row r="40" ht="12">
      <c r="G40"/>
    </row>
    <row r="41" ht="12">
      <c r="G41"/>
    </row>
    <row r="42" ht="12">
      <c r="G42"/>
    </row>
    <row r="43" ht="12">
      <c r="G43"/>
    </row>
    <row r="44" ht="12">
      <c r="G44"/>
    </row>
    <row r="45" ht="12">
      <c r="G45"/>
    </row>
    <row r="46" ht="12">
      <c r="G46"/>
    </row>
    <row r="47" ht="12">
      <c r="G47"/>
    </row>
    <row r="48" ht="12">
      <c r="G48"/>
    </row>
    <row r="49" ht="12">
      <c r="G49"/>
    </row>
    <row r="50" ht="12">
      <c r="G50"/>
    </row>
    <row r="51" ht="12">
      <c r="G51"/>
    </row>
    <row r="52" ht="12">
      <c r="G52"/>
    </row>
    <row r="53" ht="12">
      <c r="G53"/>
    </row>
  </sheetData>
  <sheetProtection/>
  <mergeCells count="5">
    <mergeCell ref="A1:G1"/>
    <mergeCell ref="A2:G2"/>
    <mergeCell ref="A5:G5"/>
    <mergeCell ref="A18:G18"/>
    <mergeCell ref="A3:G3"/>
  </mergeCells>
  <printOptions horizontalCentered="1"/>
  <pageMargins left="0.5" right="0.5" top="0.5" bottom="0.5" header="0.25" footer="0.25"/>
  <pageSetup horizontalDpi="600" verticalDpi="600" orientation="portrait" scale="95" r:id="rId1"/>
  <headerFooter alignWithMargins="0">
    <oddFooter>&amp;LFannie Mae Form 4820&amp;CConfidential - Internal Distribution&amp;RAttachment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2.140625" style="0" customWidth="1"/>
    <col min="2" max="2" width="19.421875" style="0" customWidth="1"/>
    <col min="3" max="3" width="15.57421875" style="0" customWidth="1"/>
    <col min="4" max="5" width="14.140625" style="0" customWidth="1"/>
    <col min="6" max="6" width="16.140625" style="0" customWidth="1"/>
    <col min="7" max="7" width="16.8515625" style="2" customWidth="1"/>
  </cols>
  <sheetData>
    <row r="1" spans="1:7" ht="18">
      <c r="A1" s="305" t="s">
        <v>230</v>
      </c>
      <c r="B1" s="306"/>
      <c r="C1" s="306"/>
      <c r="D1" s="306"/>
      <c r="E1" s="306"/>
      <c r="F1" s="306"/>
      <c r="G1" s="307"/>
    </row>
    <row r="2" spans="1:7" ht="15" customHeight="1">
      <c r="A2" s="311" t="s">
        <v>220</v>
      </c>
      <c r="B2" s="312"/>
      <c r="C2" s="312"/>
      <c r="D2" s="312"/>
      <c r="E2" s="312"/>
      <c r="F2" s="312"/>
      <c r="G2" s="313"/>
    </row>
    <row r="3" ht="3.75" customHeight="1">
      <c r="A3" s="1"/>
    </row>
    <row r="5" spans="1:7" ht="15">
      <c r="A5" s="302" t="s">
        <v>12</v>
      </c>
      <c r="B5" s="303"/>
      <c r="C5" s="303"/>
      <c r="D5" s="303"/>
      <c r="E5" s="303"/>
      <c r="F5" s="303"/>
      <c r="G5" s="304"/>
    </row>
    <row r="7" spans="2:7" ht="12">
      <c r="B7" s="3" t="s">
        <v>133</v>
      </c>
      <c r="F7" s="3" t="s">
        <v>199</v>
      </c>
      <c r="G7" s="4"/>
    </row>
    <row r="8" spans="2:7" ht="12">
      <c r="B8" s="3" t="s">
        <v>200</v>
      </c>
      <c r="F8" s="3" t="s">
        <v>201</v>
      </c>
      <c r="G8" s="4"/>
    </row>
    <row r="9" ht="12">
      <c r="F9" s="3"/>
    </row>
    <row r="10" spans="2:7" ht="12">
      <c r="B10" t="s">
        <v>202</v>
      </c>
      <c r="C10" s="5">
        <v>0</v>
      </c>
      <c r="F10" s="3" t="s">
        <v>203</v>
      </c>
      <c r="G10" s="6">
        <v>0</v>
      </c>
    </row>
    <row r="11" spans="2:7" ht="12">
      <c r="B11" t="s">
        <v>204</v>
      </c>
      <c r="C11" s="5">
        <v>0</v>
      </c>
      <c r="F11" s="3" t="s">
        <v>205</v>
      </c>
      <c r="G11" s="6">
        <v>0</v>
      </c>
    </row>
    <row r="12" spans="2:7" ht="12">
      <c r="B12" t="s">
        <v>206</v>
      </c>
      <c r="C12" s="7">
        <v>0</v>
      </c>
      <c r="F12" s="3" t="s">
        <v>207</v>
      </c>
      <c r="G12" s="8">
        <v>0</v>
      </c>
    </row>
    <row r="13" spans="2:7" ht="12">
      <c r="B13" t="s">
        <v>208</v>
      </c>
      <c r="C13" s="7">
        <v>0</v>
      </c>
      <c r="F13" s="3" t="s">
        <v>228</v>
      </c>
      <c r="G13" s="8">
        <v>0</v>
      </c>
    </row>
    <row r="14" spans="2:7" ht="12">
      <c r="B14" t="s">
        <v>209</v>
      </c>
      <c r="C14" s="7">
        <v>0</v>
      </c>
      <c r="F14" s="3" t="s">
        <v>229</v>
      </c>
      <c r="G14" s="8">
        <v>0</v>
      </c>
    </row>
    <row r="15" spans="2:7" ht="12">
      <c r="B15" t="s">
        <v>210</v>
      </c>
      <c r="C15" s="7">
        <v>0</v>
      </c>
      <c r="F15" s="3" t="s">
        <v>211</v>
      </c>
      <c r="G15" s="9">
        <v>0</v>
      </c>
    </row>
    <row r="18" spans="1:7" ht="15">
      <c r="A18" s="302" t="s">
        <v>32</v>
      </c>
      <c r="B18" s="303"/>
      <c r="C18" s="303"/>
      <c r="D18" s="303"/>
      <c r="E18" s="303"/>
      <c r="F18" s="303"/>
      <c r="G18" s="304"/>
    </row>
    <row r="20" ht="12.75">
      <c r="A20" s="1" t="s">
        <v>221</v>
      </c>
    </row>
    <row r="21" ht="17.25" customHeight="1">
      <c r="B21" s="14" t="s">
        <v>214</v>
      </c>
    </row>
    <row r="22" spans="2:6" ht="12">
      <c r="B22" t="s">
        <v>222</v>
      </c>
      <c r="E22" s="5">
        <v>0</v>
      </c>
      <c r="F22" s="5" t="s">
        <v>223</v>
      </c>
    </row>
    <row r="23" spans="2:6" ht="12">
      <c r="B23" t="s">
        <v>224</v>
      </c>
      <c r="E23" s="10">
        <v>0</v>
      </c>
      <c r="F23" s="5"/>
    </row>
    <row r="24" spans="2:6" ht="12">
      <c r="B24" s="15" t="s">
        <v>217</v>
      </c>
      <c r="E24" s="5"/>
      <c r="F24" s="5">
        <f>IF(E22&lt;E23,E22,E23)</f>
        <v>0</v>
      </c>
    </row>
    <row r="25" ht="12">
      <c r="B25" t="s">
        <v>218</v>
      </c>
    </row>
    <row r="26" spans="2:6" ht="12">
      <c r="B26" t="s">
        <v>225</v>
      </c>
      <c r="F26" s="10">
        <v>0</v>
      </c>
    </row>
    <row r="27" spans="2:7" ht="12.75">
      <c r="B27" s="12" t="s">
        <v>226</v>
      </c>
      <c r="G27" s="5">
        <f>+F24-F26</f>
        <v>0</v>
      </c>
    </row>
    <row r="30" spans="1:7" ht="12.75">
      <c r="A30" s="1" t="s">
        <v>227</v>
      </c>
      <c r="G30" s="13">
        <f>+G27+'FINAL-MODS'!G49</f>
        <v>0</v>
      </c>
    </row>
  </sheetData>
  <sheetProtection/>
  <mergeCells count="4">
    <mergeCell ref="A1:G1"/>
    <mergeCell ref="A2:G2"/>
    <mergeCell ref="A5:G5"/>
    <mergeCell ref="A18:G18"/>
  </mergeCells>
  <printOptions horizontalCentered="1"/>
  <pageMargins left="0.5" right="0.5" top="0.5" bottom="0.5" header="0.25" footer="0.25"/>
  <pageSetup horizontalDpi="600" verticalDpi="600" orientation="portrait" scale="95" r:id="rId1"/>
  <headerFooter alignWithMargins="0">
    <oddHeader>&amp;CAPPENDIX 4</oddHeader>
    <oddFooter>&amp;LFannie Mae Form 4820&amp;CConfidential - Internal Distribution&amp;RAttachment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Rodenberg</dc:creator>
  <cp:keywords/>
  <dc:description/>
  <cp:lastModifiedBy>Kurinsky, Kristi</cp:lastModifiedBy>
  <cp:lastPrinted>2023-07-24T18:55:33Z</cp:lastPrinted>
  <dcterms:modified xsi:type="dcterms:W3CDTF">2023-07-24T18:55:38Z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C:\DOCUME~1\winn\LOCALS~1\Temp\CVT4F9.tmp</vt:lpwstr>
  </property>
</Properties>
</file>