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NEG ARB Worksheet" sheetId="1" r:id="rId1"/>
    <sheet name="Instructions" sheetId="2" r:id="rId2"/>
  </sheets>
  <definedNames>
    <definedName name="_xlnm.Print_Area" localSheetId="1">'Instructions'!$A$5:$K$60</definedName>
    <definedName name="_xlnm.Print_Area" localSheetId="0">'NEG ARB Worksheet'!$A$1:$J$70</definedName>
  </definedNames>
  <calcPr fullCalcOnLoad="1"/>
</workbook>
</file>

<file path=xl/sharedStrings.xml><?xml version="1.0" encoding="utf-8"?>
<sst xmlns="http://schemas.openxmlformats.org/spreadsheetml/2006/main" count="121" uniqueCount="104">
  <si>
    <t xml:space="preserve"> </t>
  </si>
  <si>
    <t>PERMANENT LOAN:</t>
  </si>
  <si>
    <t>Construction Period (mos)</t>
  </si>
  <si>
    <t>Required GIC Term (mos)</t>
  </si>
  <si>
    <t>PRICING:</t>
  </si>
  <si>
    <t>Annual GIC Rate:</t>
  </si>
  <si>
    <t>Less Collateral Reduction/Const. Period:</t>
  </si>
  <si>
    <t>Required Neg. Arb. GIC Deposit:</t>
  </si>
  <si>
    <t>Period Number</t>
  </si>
  <si>
    <t>Accrual</t>
  </si>
  <si>
    <t>Payment</t>
  </si>
  <si>
    <t>Number of</t>
  </si>
  <si>
    <t>Prepaid Amt</t>
  </si>
  <si>
    <t>GIC</t>
  </si>
  <si>
    <t>(Complete</t>
  </si>
  <si>
    <t>Month</t>
  </si>
  <si>
    <t>Date</t>
  </si>
  <si>
    <t>Days Interest</t>
  </si>
  <si>
    <t>Principal</t>
  </si>
  <si>
    <t>Interest</t>
  </si>
  <si>
    <t>Balance On</t>
  </si>
  <si>
    <t xml:space="preserve"> Months)</t>
  </si>
  <si>
    <t>(Arrears)</t>
  </si>
  <si>
    <t>Reduction</t>
  </si>
  <si>
    <t>Earned</t>
  </si>
  <si>
    <t>Payment Date</t>
  </si>
  <si>
    <t>Initial Deposit Solution</t>
  </si>
  <si>
    <t>Fannie Mae</t>
  </si>
  <si>
    <t>New Construction Forward Product Line</t>
  </si>
  <si>
    <t>Negative Arbitrage Worksheet</t>
  </si>
  <si>
    <t>DUS Lender</t>
  </si>
  <si>
    <t>Yield Maintenance</t>
  </si>
  <si>
    <t>Permanent loan amount</t>
  </si>
  <si>
    <t>CONSTRUCTION PERIOD LOAN:</t>
  </si>
  <si>
    <t>Fannie Mae Required Net Yield/Const. Period:</t>
  </si>
  <si>
    <t>Partial Period, if Any</t>
  </si>
  <si>
    <t>Number of units</t>
  </si>
  <si>
    <t>30/360 Interest Calculation</t>
  </si>
  <si>
    <t>Neg. Arb % per year</t>
  </si>
  <si>
    <t>Neg. Arb./Loan Amount:</t>
  </si>
  <si>
    <t>Property Name</t>
  </si>
  <si>
    <t>Property Address</t>
  </si>
  <si>
    <t>Property City, State</t>
  </si>
  <si>
    <t>Input</t>
  </si>
  <si>
    <t>Input date</t>
  </si>
  <si>
    <t>Firm Name</t>
  </si>
  <si>
    <t>Instructions for the Negative Arbitrage Worksheet</t>
  </si>
  <si>
    <t>Cells B7-B10</t>
  </si>
  <si>
    <t>Cell E11</t>
  </si>
  <si>
    <t>Cell E23</t>
  </si>
  <si>
    <r>
      <t xml:space="preserve">THE WORKSHEET IS PROTECTED. ONLY CELLS SHOWN IN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WILL BE MANUALLY CHANGED</t>
    </r>
  </si>
  <si>
    <r>
      <t xml:space="preserve">THE CELL SHOWN IN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WILL BE CHANGED USING GOAL SEEK ONCE ALL OTHER INPUTS HAVE BEEN COMPLETED</t>
    </r>
  </si>
  <si>
    <t>Cells E20</t>
  </si>
  <si>
    <t>Cell E21</t>
  </si>
  <si>
    <t>Cell J14</t>
  </si>
  <si>
    <t>Cell J20</t>
  </si>
  <si>
    <t>Cell J21</t>
  </si>
  <si>
    <t>Cell D32</t>
  </si>
  <si>
    <t>Cell E32</t>
  </si>
  <si>
    <t>Cell J31</t>
  </si>
  <si>
    <t>on the OK button and review the worksheet for accuracy.</t>
  </si>
  <si>
    <t>Input the expected construction period, i.e. when the conversion is expected to occur.</t>
  </si>
  <si>
    <t>Input the name of the firm used to negotiate the GIC</t>
  </si>
  <si>
    <t>For Goal Seek, left click your mouse on the cell in column "J" that corresponds to the total full months in the</t>
  </si>
  <si>
    <t>GIC Purchaser:</t>
  </si>
  <si>
    <t>Input interest rate</t>
  </si>
  <si>
    <t>Left click on the 3rd box and bring your cursor up to cell J31 and left click again.</t>
  </si>
  <si>
    <t>Term/Amortization</t>
  </si>
  <si>
    <t>Quote provided by:</t>
  </si>
  <si>
    <t>Input Purchaser</t>
  </si>
  <si>
    <t>Add Mandatory 6 Month Extension Period</t>
  </si>
  <si>
    <t>Left click on the 2nd box and input the loan amount as shown in cell K44. (Note: you will need to input</t>
  </si>
  <si>
    <t>the loan amount, you can not reference a cell).</t>
  </si>
  <si>
    <t>Left click on OK. This will provide the calculations to provide for the Negative Arbitrage amount. Left click</t>
  </si>
  <si>
    <t>Required Net Yield including guarantee fee:</t>
  </si>
  <si>
    <t>Pricing within the Tier (Standard, Enhanced Standard or Tier +):</t>
  </si>
  <si>
    <t>Pricing Date &amp; Tier Level:</t>
  </si>
  <si>
    <t>Input Tier</t>
  </si>
  <si>
    <t>Cells E13-E15</t>
  </si>
  <si>
    <t>Input the loan amount, loan term/amortization and yield maintenance period.</t>
  </si>
  <si>
    <t>Cell D20</t>
  </si>
  <si>
    <t>Cell E22</t>
  </si>
  <si>
    <t>Input the Required Net Yield to Fannie Mae (including the Guarantee Fee).</t>
  </si>
  <si>
    <t>Input the DUS Lender name, and the address of the property.</t>
  </si>
  <si>
    <t>Input the number of units.</t>
  </si>
  <si>
    <t>Input the date for the pricing used in the worksheet.</t>
  </si>
  <si>
    <t>Input the applicable Tier Level.</t>
  </si>
  <si>
    <t>Input the reduction in Guarantee fee during the construction period, from the latest pricing memo. (i.e. .0044)</t>
  </si>
  <si>
    <t>Input the appropriate pricing within the Tier (Standard, Enhanced Standard or Tier Plus).</t>
  </si>
  <si>
    <t>Cell J22</t>
  </si>
  <si>
    <t>If funding is to occur on the first of the month, input the first day of the month prior to funding (i.e. if funding is</t>
  </si>
  <si>
    <t>if funding is to occur on 4/15/2001, input 4/1/2001).</t>
  </si>
  <si>
    <t xml:space="preserve">to occur on 5/1/2001, input 4/1/2001). If funding is not on the first, input the first day of the funding month (i.e. </t>
  </si>
  <si>
    <t>If the funding is to occur between the 2nd and 25th, subtract the funding day of the month from 30 and</t>
  </si>
  <si>
    <t>add 1, then input that number. If funding is on the first, leave as 0.</t>
  </si>
  <si>
    <t>This cell will be calculated using Goal Seek outlined in the following 6 steps.</t>
  </si>
  <si>
    <t>(Note: GICs should not be funded from the 26th to month end to assure timely payments.)</t>
  </si>
  <si>
    <t>Input the name of the GIC Provider on the final worksheet.</t>
  </si>
  <si>
    <t>Input the preliminary or final annualized Guaranteed Investment Contract (GIC) rate (i.e. 5.2%).</t>
  </si>
  <si>
    <t>GIC period. (i.e. the row that matches the GIC term as shown in column "B" - for a 24mo. GIC cell J56 ).</t>
  </si>
  <si>
    <t>A box with 3 inputs will pop-up. The first box will be populated with the cell selected in 1 above.</t>
  </si>
  <si>
    <t>Open Tools on the menu bar then left click on Goal Seek.</t>
  </si>
  <si>
    <t>This spreadsheet should be used to supply the borrower with an indication of the Negative Arbitrage at application. In addition,</t>
  </si>
  <si>
    <t>the updated spreadsheet should be sent with the draft Request for Bids and after Rate Lock/GIC Acceptance with the final figures.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</si>
</sst>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0.000000%"/>
    <numFmt numFmtId="167" formatCode="0.00000%"/>
    <numFmt numFmtId="168" formatCode="&quot;$&quot;#,##0.00"/>
    <numFmt numFmtId="169" formatCode="mmmm\-yy"/>
  </numFmts>
  <fonts count="1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39"/>
      <name val="Times New Roman"/>
      <family val="1"/>
    </font>
    <font>
      <sz val="9"/>
      <color indexed="48"/>
      <name val="Times New Roman"/>
      <family val="1"/>
    </font>
    <font>
      <sz val="9"/>
      <color indexed="10"/>
      <name val="Times New Roman"/>
      <family val="1"/>
    </font>
    <font>
      <b/>
      <sz val="13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5" fontId="3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right"/>
      <protection locked="0"/>
    </xf>
    <xf numFmtId="166" fontId="3" fillId="0" borderId="1" xfId="0" applyNumberFormat="1" applyFont="1" applyBorder="1" applyAlignment="1" applyProtection="1">
      <alignment/>
      <protection locked="0"/>
    </xf>
    <xf numFmtId="167" fontId="3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5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 quotePrefix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 quotePrefix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169" fontId="2" fillId="0" borderId="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168" fontId="2" fillId="0" borderId="1" xfId="0" applyNumberFormat="1" applyFont="1" applyBorder="1" applyAlignment="1" applyProtection="1">
      <alignment horizontal="right"/>
      <protection/>
    </xf>
    <xf numFmtId="168" fontId="2" fillId="0" borderId="1" xfId="0" applyNumberFormat="1" applyFont="1" applyBorder="1" applyAlignment="1" applyProtection="1">
      <alignment/>
      <protection/>
    </xf>
    <xf numFmtId="14" fontId="7" fillId="0" borderId="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10" fontId="7" fillId="0" borderId="1" xfId="0" applyNumberFormat="1" applyFont="1" applyBorder="1" applyAlignment="1" applyProtection="1">
      <alignment/>
      <protection/>
    </xf>
    <xf numFmtId="10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8" fontId="5" fillId="0" borderId="10" xfId="0" applyNumberFormat="1" applyFont="1" applyBorder="1" applyAlignment="1" applyProtection="1">
      <alignment/>
      <protection locked="0"/>
    </xf>
    <xf numFmtId="166" fontId="8" fillId="0" borderId="1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6" fontId="8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Y68"/>
  <sheetViews>
    <sheetView tabSelected="1" zoomScale="80" zoomScaleNormal="80" workbookViewId="0" topLeftCell="A1">
      <selection activeCell="A1" sqref="A1:A16384"/>
    </sheetView>
  </sheetViews>
  <sheetFormatPr defaultColWidth="9.140625" defaultRowHeight="12.75"/>
  <cols>
    <col min="1" max="1" width="24.7109375" style="8" customWidth="1"/>
    <col min="2" max="2" width="12.140625" style="9" customWidth="1"/>
    <col min="3" max="3" width="13.140625" style="8" customWidth="1"/>
    <col min="4" max="4" width="9.140625" style="8" customWidth="1"/>
    <col min="5" max="5" width="11.8515625" style="8" customWidth="1"/>
    <col min="6" max="6" width="2.140625" style="8" customWidth="1"/>
    <col min="7" max="7" width="11.57421875" style="8" customWidth="1"/>
    <col min="8" max="8" width="12.28125" style="8" customWidth="1"/>
    <col min="9" max="9" width="12.421875" style="8" customWidth="1"/>
    <col min="10" max="10" width="14.421875" style="8" customWidth="1"/>
    <col min="11" max="11" width="10.8515625" style="13" customWidth="1"/>
    <col min="12" max="207" width="9.140625" style="13" customWidth="1"/>
    <col min="208" max="16384" width="9.140625" style="8" customWidth="1"/>
  </cols>
  <sheetData>
    <row r="2" spans="3:7" ht="21" customHeight="1">
      <c r="C2" s="69" t="s">
        <v>28</v>
      </c>
      <c r="D2" s="69"/>
      <c r="E2" s="69"/>
      <c r="F2" s="69"/>
      <c r="G2" s="69"/>
    </row>
    <row r="3" spans="3:7" ht="21" customHeight="1">
      <c r="C3" s="69" t="s">
        <v>29</v>
      </c>
      <c r="D3" s="69"/>
      <c r="E3" s="69"/>
      <c r="F3" s="69"/>
      <c r="G3" s="69"/>
    </row>
    <row r="4" spans="3:7" ht="21" customHeight="1">
      <c r="C4" s="69" t="s">
        <v>37</v>
      </c>
      <c r="D4" s="69"/>
      <c r="E4" s="69"/>
      <c r="F4" s="69"/>
      <c r="G4" s="69"/>
    </row>
    <row r="7" spans="1:5" ht="12">
      <c r="A7" s="51" t="s">
        <v>30</v>
      </c>
      <c r="B7" s="45" t="s">
        <v>43</v>
      </c>
      <c r="C7" s="46"/>
      <c r="D7" s="46"/>
      <c r="E7" s="6"/>
    </row>
    <row r="8" spans="1:5" ht="12">
      <c r="A8" s="51" t="s">
        <v>40</v>
      </c>
      <c r="B8" s="47" t="s">
        <v>43</v>
      </c>
      <c r="C8" s="48"/>
      <c r="D8" s="48"/>
      <c r="E8" s="6"/>
    </row>
    <row r="9" spans="1:5" ht="12">
      <c r="A9" s="51" t="s">
        <v>41</v>
      </c>
      <c r="B9" s="47" t="s">
        <v>43</v>
      </c>
      <c r="C9" s="48"/>
      <c r="D9" s="48"/>
      <c r="E9" s="6"/>
    </row>
    <row r="10" spans="1:5" ht="12">
      <c r="A10" s="51" t="s">
        <v>42</v>
      </c>
      <c r="B10" s="45" t="s">
        <v>43</v>
      </c>
      <c r="C10" s="46"/>
      <c r="D10" s="46"/>
      <c r="E10" s="6"/>
    </row>
    <row r="11" spans="1:5" ht="12">
      <c r="A11" s="51" t="s">
        <v>36</v>
      </c>
      <c r="B11" s="7"/>
      <c r="C11" s="6"/>
      <c r="D11" s="6"/>
      <c r="E11" s="12" t="s">
        <v>43</v>
      </c>
    </row>
    <row r="12" ht="12">
      <c r="A12" s="14" t="s">
        <v>1</v>
      </c>
    </row>
    <row r="13" spans="1:7" ht="12">
      <c r="A13" s="51" t="s">
        <v>32</v>
      </c>
      <c r="B13" s="15"/>
      <c r="D13" s="16"/>
      <c r="E13" s="1" t="s">
        <v>43</v>
      </c>
      <c r="G13" s="14" t="s">
        <v>33</v>
      </c>
    </row>
    <row r="14" spans="1:10" ht="12">
      <c r="A14" s="51" t="s">
        <v>67</v>
      </c>
      <c r="B14" s="17"/>
      <c r="E14" s="50" t="s">
        <v>43</v>
      </c>
      <c r="G14" s="25" t="s">
        <v>2</v>
      </c>
      <c r="J14" s="2" t="s">
        <v>43</v>
      </c>
    </row>
    <row r="15" spans="1:10" ht="12">
      <c r="A15" s="51" t="s">
        <v>31</v>
      </c>
      <c r="B15" s="17"/>
      <c r="E15" s="3" t="s">
        <v>43</v>
      </c>
      <c r="G15" s="25" t="s">
        <v>70</v>
      </c>
      <c r="J15" s="57">
        <v>6</v>
      </c>
    </row>
    <row r="16" spans="1:10" ht="12">
      <c r="A16" s="51"/>
      <c r="B16" s="17"/>
      <c r="E16" s="65"/>
      <c r="G16" s="25" t="s">
        <v>3</v>
      </c>
      <c r="J16" s="57" t="e">
        <f>J14+J15</f>
        <v>#VALUE!</v>
      </c>
    </row>
    <row r="17" spans="1:7" ht="12">
      <c r="A17" s="18"/>
      <c r="B17" s="17"/>
      <c r="E17" s="63"/>
      <c r="G17" s="19"/>
    </row>
    <row r="18" spans="7:10" ht="12">
      <c r="G18" s="19"/>
      <c r="J18" s="20"/>
    </row>
    <row r="19" spans="1:7" ht="12">
      <c r="A19" s="21" t="s">
        <v>4</v>
      </c>
      <c r="B19" s="15"/>
      <c r="G19" s="19"/>
    </row>
    <row r="20" spans="1:11" ht="12">
      <c r="A20" s="51" t="s">
        <v>76</v>
      </c>
      <c r="B20" s="52"/>
      <c r="C20" s="22" t="s">
        <v>0</v>
      </c>
      <c r="D20" s="66" t="s">
        <v>44</v>
      </c>
      <c r="E20" s="67" t="s">
        <v>77</v>
      </c>
      <c r="G20" s="25" t="s">
        <v>5</v>
      </c>
      <c r="J20" s="5" t="s">
        <v>65</v>
      </c>
      <c r="K20" s="23"/>
    </row>
    <row r="21" spans="1:11" ht="12">
      <c r="A21" s="51" t="s">
        <v>75</v>
      </c>
      <c r="E21" s="68" t="s">
        <v>43</v>
      </c>
      <c r="G21" s="19" t="s">
        <v>68</v>
      </c>
      <c r="J21" s="62" t="s">
        <v>45</v>
      </c>
      <c r="K21" s="23"/>
    </row>
    <row r="22" spans="1:11" ht="12">
      <c r="A22" s="25" t="s">
        <v>74</v>
      </c>
      <c r="E22" s="62" t="s">
        <v>43</v>
      </c>
      <c r="G22" s="19" t="s">
        <v>64</v>
      </c>
      <c r="J22" s="62" t="s">
        <v>69</v>
      </c>
      <c r="K22" s="23"/>
    </row>
    <row r="23" spans="1:11" ht="12">
      <c r="A23" s="51" t="s">
        <v>6</v>
      </c>
      <c r="E23" s="4" t="s">
        <v>43</v>
      </c>
      <c r="G23" s="19"/>
      <c r="J23" s="42"/>
      <c r="K23" s="23"/>
    </row>
    <row r="24" spans="1:7" ht="12">
      <c r="A24" s="25" t="s">
        <v>34</v>
      </c>
      <c r="E24" s="60" t="e">
        <f>E22-E23</f>
        <v>#VALUE!</v>
      </c>
      <c r="G24" s="19"/>
    </row>
    <row r="25" spans="7:11" ht="12">
      <c r="G25" s="19" t="s">
        <v>7</v>
      </c>
      <c r="J25" s="55" t="e">
        <f>+J31-E13</f>
        <v>#VALUE!</v>
      </c>
      <c r="K25" s="23"/>
    </row>
    <row r="26" spans="2:11" ht="12">
      <c r="B26" s="24"/>
      <c r="G26" s="25" t="s">
        <v>39</v>
      </c>
      <c r="J26" s="58" t="e">
        <f>+J25/E13</f>
        <v>#VALUE!</v>
      </c>
      <c r="K26" s="23"/>
    </row>
    <row r="27" spans="2:207" s="10" customFormat="1" ht="12">
      <c r="B27" s="26"/>
      <c r="G27" s="10" t="s">
        <v>38</v>
      </c>
      <c r="J27" s="59" t="e">
        <f>(J26/J16)*12</f>
        <v>#VALUE!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</row>
    <row r="28" spans="1:10" ht="12">
      <c r="A28" s="27"/>
      <c r="B28" s="28" t="s">
        <v>8</v>
      </c>
      <c r="C28" s="29" t="s">
        <v>9</v>
      </c>
      <c r="D28" s="29" t="s">
        <v>10</v>
      </c>
      <c r="E28" s="29" t="s">
        <v>11</v>
      </c>
      <c r="F28" s="9"/>
      <c r="G28" s="29" t="s">
        <v>12</v>
      </c>
      <c r="H28" s="29" t="s">
        <v>27</v>
      </c>
      <c r="I28" s="29" t="s">
        <v>13</v>
      </c>
      <c r="J28" s="30" t="s">
        <v>13</v>
      </c>
    </row>
    <row r="29" spans="1:10" ht="12">
      <c r="A29" s="31"/>
      <c r="B29" s="32" t="s">
        <v>14</v>
      </c>
      <c r="C29" s="32" t="s">
        <v>15</v>
      </c>
      <c r="D29" s="32" t="s">
        <v>16</v>
      </c>
      <c r="E29" s="32" t="s">
        <v>17</v>
      </c>
      <c r="G29" s="32" t="s">
        <v>18</v>
      </c>
      <c r="H29" s="32" t="s">
        <v>19</v>
      </c>
      <c r="I29" s="32" t="s">
        <v>19</v>
      </c>
      <c r="J29" s="33" t="s">
        <v>20</v>
      </c>
    </row>
    <row r="30" spans="1:10" ht="12.75" thickBot="1">
      <c r="A30" s="34"/>
      <c r="B30" s="35" t="s">
        <v>21</v>
      </c>
      <c r="C30" s="35"/>
      <c r="D30" s="36"/>
      <c r="E30" s="37" t="s">
        <v>22</v>
      </c>
      <c r="F30" s="15" t="s">
        <v>0</v>
      </c>
      <c r="G30" s="35" t="s">
        <v>23</v>
      </c>
      <c r="H30" s="35" t="s">
        <v>10</v>
      </c>
      <c r="I30" s="35" t="s">
        <v>24</v>
      </c>
      <c r="J30" s="33" t="s">
        <v>25</v>
      </c>
    </row>
    <row r="31" spans="1:10" ht="12.75" thickBot="1">
      <c r="A31" s="34" t="s">
        <v>26</v>
      </c>
      <c r="B31" s="36"/>
      <c r="C31" s="34"/>
      <c r="D31" s="36"/>
      <c r="E31" s="37"/>
      <c r="F31" s="15"/>
      <c r="G31" s="35"/>
      <c r="H31" s="35"/>
      <c r="I31" s="38"/>
      <c r="J31" s="61">
        <v>10181653.070182798</v>
      </c>
    </row>
    <row r="32" spans="1:207" s="39" customFormat="1" ht="12">
      <c r="A32" s="39" t="s">
        <v>35</v>
      </c>
      <c r="B32" s="40">
        <v>0</v>
      </c>
      <c r="C32" s="41">
        <f>D32-1</f>
        <v>37042</v>
      </c>
      <c r="D32" s="49">
        <v>37043</v>
      </c>
      <c r="E32" s="11">
        <v>0</v>
      </c>
      <c r="F32" s="40"/>
      <c r="G32" s="54" t="e">
        <f aca="true" t="shared" si="0" ref="G32:G62">+H32-I32</f>
        <v>#VALUE!</v>
      </c>
      <c r="H32" s="54" t="e">
        <f>$E$24*$E$13*(E32/360)</f>
        <v>#VALUE!</v>
      </c>
      <c r="I32" s="55" t="e">
        <f>$J$20*J31*(E32/360)</f>
        <v>#VALUE!</v>
      </c>
      <c r="J32" s="55" t="e">
        <f aca="true" t="shared" si="1" ref="J32:J43">J31-SUM(H32-I32)</f>
        <v>#VALUE!</v>
      </c>
      <c r="K32" s="2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</row>
    <row r="33" spans="2:207" s="39" customFormat="1" ht="12">
      <c r="B33" s="40">
        <v>1</v>
      </c>
      <c r="C33" s="41">
        <f aca="true" t="shared" si="2" ref="C33:C68">D33-1</f>
        <v>37072</v>
      </c>
      <c r="D33" s="56">
        <f>DATE(YEAR(D32),MONTH(D32)+1,DAY(D32))</f>
        <v>37073</v>
      </c>
      <c r="E33" s="40" t="e">
        <f>IF($J$16&gt;=B33,30,0)</f>
        <v>#VALUE!</v>
      </c>
      <c r="F33" s="40"/>
      <c r="G33" s="54" t="e">
        <f t="shared" si="0"/>
        <v>#VALUE!</v>
      </c>
      <c r="H33" s="54" t="e">
        <f>$E$24*$E$13*(E33/360)</f>
        <v>#VALUE!</v>
      </c>
      <c r="I33" s="55" t="e">
        <f aca="true" t="shared" si="3" ref="I33:I62">+($J$20/12)*J32*(E33/30)</f>
        <v>#VALUE!</v>
      </c>
      <c r="J33" s="55" t="e">
        <f t="shared" si="1"/>
        <v>#VALUE!</v>
      </c>
      <c r="K33" s="23"/>
      <c r="L33" s="13"/>
      <c r="M33" s="13"/>
      <c r="N33" s="13"/>
      <c r="O33" s="13"/>
      <c r="P33" s="13"/>
      <c r="Q33" s="13"/>
      <c r="R33" s="42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</row>
    <row r="34" spans="2:207" s="39" customFormat="1" ht="12">
      <c r="B34" s="40">
        <v>2</v>
      </c>
      <c r="C34" s="41">
        <f t="shared" si="2"/>
        <v>37103</v>
      </c>
      <c r="D34" s="56">
        <f>DATE(YEAR(D33),MONTH(D33)+1,DAY(D33))</f>
        <v>37104</v>
      </c>
      <c r="E34" s="40" t="e">
        <f>IF($J$16&gt;=B34,30,0)</f>
        <v>#VALUE!</v>
      </c>
      <c r="F34" s="40"/>
      <c r="G34" s="54" t="e">
        <f t="shared" si="0"/>
        <v>#VALUE!</v>
      </c>
      <c r="H34" s="54" t="e">
        <f aca="true" t="shared" si="4" ref="H34:H62">$E$24*$E$13*(E34/360)</f>
        <v>#VALUE!</v>
      </c>
      <c r="I34" s="55" t="e">
        <f t="shared" si="3"/>
        <v>#VALUE!</v>
      </c>
      <c r="J34" s="55" t="e">
        <f t="shared" si="1"/>
        <v>#VALUE!</v>
      </c>
      <c r="K34" s="23"/>
      <c r="L34" s="13"/>
      <c r="M34" s="13"/>
      <c r="N34" s="13"/>
      <c r="O34" s="13"/>
      <c r="P34" s="13"/>
      <c r="Q34" s="13"/>
      <c r="R34" s="42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</row>
    <row r="35" spans="1:207" s="39" customFormat="1" ht="12">
      <c r="A35" s="43"/>
      <c r="B35" s="40">
        <v>3</v>
      </c>
      <c r="C35" s="41">
        <f t="shared" si="2"/>
        <v>37134</v>
      </c>
      <c r="D35" s="56">
        <f aca="true" t="shared" si="5" ref="D35:D68">DATE(YEAR(D34),MONTH(D34)+1,DAY(D34))</f>
        <v>37135</v>
      </c>
      <c r="E35" s="40" t="e">
        <f aca="true" t="shared" si="6" ref="E35:E68">IF($J$16&gt;=B35,30,0)</f>
        <v>#VALUE!</v>
      </c>
      <c r="F35" s="40"/>
      <c r="G35" s="54" t="e">
        <f t="shared" si="0"/>
        <v>#VALUE!</v>
      </c>
      <c r="H35" s="54" t="e">
        <f t="shared" si="4"/>
        <v>#VALUE!</v>
      </c>
      <c r="I35" s="55" t="e">
        <f t="shared" si="3"/>
        <v>#VALUE!</v>
      </c>
      <c r="J35" s="55" t="e">
        <f t="shared" si="1"/>
        <v>#VALUE!</v>
      </c>
      <c r="K35" s="13"/>
      <c r="L35" s="13"/>
      <c r="M35" s="13"/>
      <c r="N35" s="13"/>
      <c r="O35" s="13"/>
      <c r="P35" s="13"/>
      <c r="Q35" s="13"/>
      <c r="R35" s="42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</row>
    <row r="36" spans="1:207" s="39" customFormat="1" ht="12">
      <c r="A36" s="43"/>
      <c r="B36" s="40">
        <v>4</v>
      </c>
      <c r="C36" s="41">
        <f t="shared" si="2"/>
        <v>37164</v>
      </c>
      <c r="D36" s="56">
        <f t="shared" si="5"/>
        <v>37165</v>
      </c>
      <c r="E36" s="40" t="e">
        <f t="shared" si="6"/>
        <v>#VALUE!</v>
      </c>
      <c r="F36" s="40"/>
      <c r="G36" s="54" t="e">
        <f t="shared" si="0"/>
        <v>#VALUE!</v>
      </c>
      <c r="H36" s="54" t="e">
        <f t="shared" si="4"/>
        <v>#VALUE!</v>
      </c>
      <c r="I36" s="55" t="e">
        <f t="shared" si="3"/>
        <v>#VALUE!</v>
      </c>
      <c r="J36" s="55" t="e">
        <f t="shared" si="1"/>
        <v>#VALUE!</v>
      </c>
      <c r="K36" s="13"/>
      <c r="L36" s="13"/>
      <c r="M36" s="13"/>
      <c r="N36" s="13"/>
      <c r="O36" s="13"/>
      <c r="P36" s="13"/>
      <c r="Q36" s="13"/>
      <c r="R36" s="42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</row>
    <row r="37" spans="1:207" s="39" customFormat="1" ht="12">
      <c r="A37" s="43"/>
      <c r="B37" s="40">
        <v>5</v>
      </c>
      <c r="C37" s="41">
        <f t="shared" si="2"/>
        <v>37195</v>
      </c>
      <c r="D37" s="56">
        <f t="shared" si="5"/>
        <v>37196</v>
      </c>
      <c r="E37" s="40" t="e">
        <f t="shared" si="6"/>
        <v>#VALUE!</v>
      </c>
      <c r="F37" s="40"/>
      <c r="G37" s="54" t="e">
        <f t="shared" si="0"/>
        <v>#VALUE!</v>
      </c>
      <c r="H37" s="54" t="e">
        <f t="shared" si="4"/>
        <v>#VALUE!</v>
      </c>
      <c r="I37" s="55" t="e">
        <f t="shared" si="3"/>
        <v>#VALUE!</v>
      </c>
      <c r="J37" s="55" t="e">
        <f t="shared" si="1"/>
        <v>#VALUE!</v>
      </c>
      <c r="K37" s="13"/>
      <c r="L37" s="13"/>
      <c r="M37" s="13"/>
      <c r="N37" s="13"/>
      <c r="O37" s="13"/>
      <c r="P37" s="13"/>
      <c r="Q37" s="13"/>
      <c r="R37" s="42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</row>
    <row r="38" spans="1:207" s="39" customFormat="1" ht="12">
      <c r="A38" s="53"/>
      <c r="B38" s="40">
        <v>6</v>
      </c>
      <c r="C38" s="41">
        <f t="shared" si="2"/>
        <v>37225</v>
      </c>
      <c r="D38" s="56">
        <f t="shared" si="5"/>
        <v>37226</v>
      </c>
      <c r="E38" s="40" t="e">
        <f t="shared" si="6"/>
        <v>#VALUE!</v>
      </c>
      <c r="F38" s="40"/>
      <c r="G38" s="54" t="e">
        <f t="shared" si="0"/>
        <v>#VALUE!</v>
      </c>
      <c r="H38" s="54" t="e">
        <f t="shared" si="4"/>
        <v>#VALUE!</v>
      </c>
      <c r="I38" s="55" t="e">
        <f t="shared" si="3"/>
        <v>#VALUE!</v>
      </c>
      <c r="J38" s="55" t="e">
        <f t="shared" si="1"/>
        <v>#VALUE!</v>
      </c>
      <c r="K38" s="13"/>
      <c r="L38" s="13"/>
      <c r="M38" s="13"/>
      <c r="N38" s="13"/>
      <c r="O38" s="13"/>
      <c r="P38" s="13"/>
      <c r="Q38" s="13"/>
      <c r="R38" s="42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</row>
    <row r="39" spans="1:207" s="39" customFormat="1" ht="12">
      <c r="A39" s="43"/>
      <c r="B39" s="40">
        <v>7</v>
      </c>
      <c r="C39" s="41">
        <f t="shared" si="2"/>
        <v>37256</v>
      </c>
      <c r="D39" s="56">
        <f t="shared" si="5"/>
        <v>37257</v>
      </c>
      <c r="E39" s="40" t="e">
        <f t="shared" si="6"/>
        <v>#VALUE!</v>
      </c>
      <c r="F39" s="40"/>
      <c r="G39" s="54" t="e">
        <f t="shared" si="0"/>
        <v>#VALUE!</v>
      </c>
      <c r="H39" s="54" t="e">
        <f t="shared" si="4"/>
        <v>#VALUE!</v>
      </c>
      <c r="I39" s="55" t="e">
        <f t="shared" si="3"/>
        <v>#VALUE!</v>
      </c>
      <c r="J39" s="55" t="e">
        <f t="shared" si="1"/>
        <v>#VALUE!</v>
      </c>
      <c r="K39" s="13"/>
      <c r="L39" s="13"/>
      <c r="M39" s="13"/>
      <c r="N39" s="13"/>
      <c r="O39" s="13"/>
      <c r="P39" s="13"/>
      <c r="Q39" s="13"/>
      <c r="R39" s="42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</row>
    <row r="40" spans="1:207" s="39" customFormat="1" ht="12">
      <c r="A40" s="43"/>
      <c r="B40" s="40">
        <v>8</v>
      </c>
      <c r="C40" s="41">
        <f t="shared" si="2"/>
        <v>37287</v>
      </c>
      <c r="D40" s="56">
        <f t="shared" si="5"/>
        <v>37288</v>
      </c>
      <c r="E40" s="40" t="e">
        <f t="shared" si="6"/>
        <v>#VALUE!</v>
      </c>
      <c r="F40" s="40"/>
      <c r="G40" s="54" t="e">
        <f t="shared" si="0"/>
        <v>#VALUE!</v>
      </c>
      <c r="H40" s="54" t="e">
        <f t="shared" si="4"/>
        <v>#VALUE!</v>
      </c>
      <c r="I40" s="55" t="e">
        <f t="shared" si="3"/>
        <v>#VALUE!</v>
      </c>
      <c r="J40" s="55" t="e">
        <f t="shared" si="1"/>
        <v>#VALUE!</v>
      </c>
      <c r="K40" s="13"/>
      <c r="L40" s="13"/>
      <c r="M40" s="13"/>
      <c r="N40" s="13"/>
      <c r="O40" s="13"/>
      <c r="P40" s="13"/>
      <c r="Q40" s="13"/>
      <c r="R40" s="4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</row>
    <row r="41" spans="1:207" s="39" customFormat="1" ht="12">
      <c r="A41" s="43"/>
      <c r="B41" s="40">
        <v>9</v>
      </c>
      <c r="C41" s="41">
        <f t="shared" si="2"/>
        <v>37315</v>
      </c>
      <c r="D41" s="56">
        <f t="shared" si="5"/>
        <v>37316</v>
      </c>
      <c r="E41" s="40" t="e">
        <f t="shared" si="6"/>
        <v>#VALUE!</v>
      </c>
      <c r="F41" s="40"/>
      <c r="G41" s="54" t="e">
        <f t="shared" si="0"/>
        <v>#VALUE!</v>
      </c>
      <c r="H41" s="54" t="e">
        <f t="shared" si="4"/>
        <v>#VALUE!</v>
      </c>
      <c r="I41" s="55" t="e">
        <f t="shared" si="3"/>
        <v>#VALUE!</v>
      </c>
      <c r="J41" s="55" t="e">
        <f t="shared" si="1"/>
        <v>#VALUE!</v>
      </c>
      <c r="K41" s="13"/>
      <c r="L41" s="13"/>
      <c r="M41" s="13"/>
      <c r="N41" s="13"/>
      <c r="O41" s="13"/>
      <c r="P41" s="13"/>
      <c r="Q41" s="13"/>
      <c r="R41" s="42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</row>
    <row r="42" spans="1:207" s="39" customFormat="1" ht="12">
      <c r="A42" s="43"/>
      <c r="B42" s="40">
        <v>10</v>
      </c>
      <c r="C42" s="41">
        <f t="shared" si="2"/>
        <v>37346</v>
      </c>
      <c r="D42" s="56">
        <f t="shared" si="5"/>
        <v>37347</v>
      </c>
      <c r="E42" s="40" t="e">
        <f t="shared" si="6"/>
        <v>#VALUE!</v>
      </c>
      <c r="F42" s="40"/>
      <c r="G42" s="54" t="e">
        <f t="shared" si="0"/>
        <v>#VALUE!</v>
      </c>
      <c r="H42" s="54" t="e">
        <f t="shared" si="4"/>
        <v>#VALUE!</v>
      </c>
      <c r="I42" s="55" t="e">
        <f t="shared" si="3"/>
        <v>#VALUE!</v>
      </c>
      <c r="J42" s="55" t="e">
        <f t="shared" si="1"/>
        <v>#VALUE!</v>
      </c>
      <c r="K42" s="13"/>
      <c r="L42" s="13"/>
      <c r="M42" s="13"/>
      <c r="N42" s="13"/>
      <c r="O42" s="13"/>
      <c r="P42" s="13"/>
      <c r="Q42" s="13"/>
      <c r="R42" s="42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</row>
    <row r="43" spans="2:207" s="39" customFormat="1" ht="12">
      <c r="B43" s="40">
        <v>11</v>
      </c>
      <c r="C43" s="41">
        <f t="shared" si="2"/>
        <v>37376</v>
      </c>
      <c r="D43" s="56">
        <f t="shared" si="5"/>
        <v>37377</v>
      </c>
      <c r="E43" s="40" t="e">
        <f t="shared" si="6"/>
        <v>#VALUE!</v>
      </c>
      <c r="F43" s="40"/>
      <c r="G43" s="54" t="e">
        <f t="shared" si="0"/>
        <v>#VALUE!</v>
      </c>
      <c r="H43" s="54" t="e">
        <f t="shared" si="4"/>
        <v>#VALUE!</v>
      </c>
      <c r="I43" s="55" t="e">
        <f t="shared" si="3"/>
        <v>#VALUE!</v>
      </c>
      <c r="J43" s="55" t="e">
        <f t="shared" si="1"/>
        <v>#VALUE!</v>
      </c>
      <c r="K43" s="13"/>
      <c r="L43" s="13"/>
      <c r="M43" s="13"/>
      <c r="N43" s="13"/>
      <c r="O43" s="13"/>
      <c r="P43" s="13"/>
      <c r="Q43" s="13"/>
      <c r="R43" s="42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</row>
    <row r="44" spans="2:207" s="39" customFormat="1" ht="12">
      <c r="B44" s="40">
        <v>12</v>
      </c>
      <c r="C44" s="41">
        <f t="shared" si="2"/>
        <v>37407</v>
      </c>
      <c r="D44" s="56">
        <f t="shared" si="5"/>
        <v>37408</v>
      </c>
      <c r="E44" s="40" t="e">
        <f t="shared" si="6"/>
        <v>#VALUE!</v>
      </c>
      <c r="F44" s="40"/>
      <c r="G44" s="54" t="e">
        <f t="shared" si="0"/>
        <v>#VALUE!</v>
      </c>
      <c r="H44" s="54" t="e">
        <f t="shared" si="4"/>
        <v>#VALUE!</v>
      </c>
      <c r="I44" s="55" t="e">
        <f t="shared" si="3"/>
        <v>#VALUE!</v>
      </c>
      <c r="J44" s="55" t="e">
        <f aca="true" t="shared" si="7" ref="J44:J62">+J43+I44-H44</f>
        <v>#VALUE!</v>
      </c>
      <c r="K44" s="44" t="str">
        <f>E13</f>
        <v>Input</v>
      </c>
      <c r="L44" s="13"/>
      <c r="M44" s="13"/>
      <c r="N44" s="13"/>
      <c r="O44" s="13"/>
      <c r="P44" s="13"/>
      <c r="Q44" s="13"/>
      <c r="R44" s="42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</row>
    <row r="45" spans="2:207" s="39" customFormat="1" ht="12">
      <c r="B45" s="40">
        <v>13</v>
      </c>
      <c r="C45" s="41">
        <f t="shared" si="2"/>
        <v>37437</v>
      </c>
      <c r="D45" s="56">
        <f t="shared" si="5"/>
        <v>37438</v>
      </c>
      <c r="E45" s="40" t="e">
        <f t="shared" si="6"/>
        <v>#VALUE!</v>
      </c>
      <c r="F45" s="40"/>
      <c r="G45" s="54" t="e">
        <f t="shared" si="0"/>
        <v>#VALUE!</v>
      </c>
      <c r="H45" s="54" t="e">
        <f t="shared" si="4"/>
        <v>#VALUE!</v>
      </c>
      <c r="I45" s="55" t="e">
        <f t="shared" si="3"/>
        <v>#VALUE!</v>
      </c>
      <c r="J45" s="55" t="e">
        <f t="shared" si="7"/>
        <v>#VALUE!</v>
      </c>
      <c r="K45" s="13"/>
      <c r="L45" s="13"/>
      <c r="M45" s="13"/>
      <c r="N45" s="13"/>
      <c r="O45" s="13"/>
      <c r="P45" s="13"/>
      <c r="Q45" s="13"/>
      <c r="R45" s="42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</row>
    <row r="46" spans="1:207" s="39" customFormat="1" ht="12">
      <c r="A46" s="43"/>
      <c r="B46" s="40">
        <v>14</v>
      </c>
      <c r="C46" s="41">
        <f t="shared" si="2"/>
        <v>37468</v>
      </c>
      <c r="D46" s="56">
        <f t="shared" si="5"/>
        <v>37469</v>
      </c>
      <c r="E46" s="40" t="e">
        <f t="shared" si="6"/>
        <v>#VALUE!</v>
      </c>
      <c r="F46" s="40"/>
      <c r="G46" s="54" t="e">
        <f t="shared" si="0"/>
        <v>#VALUE!</v>
      </c>
      <c r="H46" s="54" t="e">
        <f t="shared" si="4"/>
        <v>#VALUE!</v>
      </c>
      <c r="I46" s="55" t="e">
        <f t="shared" si="3"/>
        <v>#VALUE!</v>
      </c>
      <c r="J46" s="55" t="e">
        <f t="shared" si="7"/>
        <v>#VALUE!</v>
      </c>
      <c r="K46" s="13"/>
      <c r="L46" s="13"/>
      <c r="M46" s="13"/>
      <c r="N46" s="13"/>
      <c r="O46" s="13"/>
      <c r="P46" s="13"/>
      <c r="Q46" s="13"/>
      <c r="R46" s="42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</row>
    <row r="47" spans="1:207" s="39" customFormat="1" ht="12">
      <c r="A47" s="43"/>
      <c r="B47" s="40">
        <v>15</v>
      </c>
      <c r="C47" s="41">
        <f t="shared" si="2"/>
        <v>37499</v>
      </c>
      <c r="D47" s="56">
        <f t="shared" si="5"/>
        <v>37500</v>
      </c>
      <c r="E47" s="40" t="e">
        <f t="shared" si="6"/>
        <v>#VALUE!</v>
      </c>
      <c r="F47" s="40"/>
      <c r="G47" s="54" t="e">
        <f t="shared" si="0"/>
        <v>#VALUE!</v>
      </c>
      <c r="H47" s="54" t="e">
        <f t="shared" si="4"/>
        <v>#VALUE!</v>
      </c>
      <c r="I47" s="55" t="e">
        <f t="shared" si="3"/>
        <v>#VALUE!</v>
      </c>
      <c r="J47" s="55" t="e">
        <f t="shared" si="7"/>
        <v>#VALUE!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</row>
    <row r="48" spans="1:207" s="39" customFormat="1" ht="12">
      <c r="A48" s="43"/>
      <c r="B48" s="40">
        <v>16</v>
      </c>
      <c r="C48" s="41">
        <f t="shared" si="2"/>
        <v>37529</v>
      </c>
      <c r="D48" s="56">
        <f t="shared" si="5"/>
        <v>37530</v>
      </c>
      <c r="E48" s="40" t="e">
        <f t="shared" si="6"/>
        <v>#VALUE!</v>
      </c>
      <c r="F48" s="40"/>
      <c r="G48" s="54" t="e">
        <f t="shared" si="0"/>
        <v>#VALUE!</v>
      </c>
      <c r="H48" s="54" t="e">
        <f t="shared" si="4"/>
        <v>#VALUE!</v>
      </c>
      <c r="I48" s="55" t="e">
        <f t="shared" si="3"/>
        <v>#VALUE!</v>
      </c>
      <c r="J48" s="55" t="e">
        <f t="shared" si="7"/>
        <v>#VALUE!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</row>
    <row r="49" spans="1:207" s="39" customFormat="1" ht="12">
      <c r="A49" s="43"/>
      <c r="B49" s="40">
        <v>17</v>
      </c>
      <c r="C49" s="41">
        <f t="shared" si="2"/>
        <v>37560</v>
      </c>
      <c r="D49" s="56">
        <f t="shared" si="5"/>
        <v>37561</v>
      </c>
      <c r="E49" s="40" t="e">
        <f t="shared" si="6"/>
        <v>#VALUE!</v>
      </c>
      <c r="F49" s="40"/>
      <c r="G49" s="54" t="e">
        <f t="shared" si="0"/>
        <v>#VALUE!</v>
      </c>
      <c r="H49" s="54" t="e">
        <f t="shared" si="4"/>
        <v>#VALUE!</v>
      </c>
      <c r="I49" s="55" t="e">
        <f t="shared" si="3"/>
        <v>#VALUE!</v>
      </c>
      <c r="J49" s="55" t="e">
        <f t="shared" si="7"/>
        <v>#VALUE!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</row>
    <row r="50" spans="1:207" s="39" customFormat="1" ht="12">
      <c r="A50" s="43"/>
      <c r="B50" s="40">
        <v>18</v>
      </c>
      <c r="C50" s="41">
        <f t="shared" si="2"/>
        <v>37590</v>
      </c>
      <c r="D50" s="56">
        <f t="shared" si="5"/>
        <v>37591</v>
      </c>
      <c r="E50" s="40" t="e">
        <f t="shared" si="6"/>
        <v>#VALUE!</v>
      </c>
      <c r="F50" s="40"/>
      <c r="G50" s="54" t="e">
        <f t="shared" si="0"/>
        <v>#VALUE!</v>
      </c>
      <c r="H50" s="54" t="e">
        <f t="shared" si="4"/>
        <v>#VALUE!</v>
      </c>
      <c r="I50" s="55" t="e">
        <f t="shared" si="3"/>
        <v>#VALUE!</v>
      </c>
      <c r="J50" s="55" t="e">
        <f t="shared" si="7"/>
        <v>#VALUE!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</row>
    <row r="51" spans="1:207" s="39" customFormat="1" ht="12">
      <c r="A51" s="43"/>
      <c r="B51" s="40">
        <v>19</v>
      </c>
      <c r="C51" s="41">
        <f t="shared" si="2"/>
        <v>37621</v>
      </c>
      <c r="D51" s="56">
        <f t="shared" si="5"/>
        <v>37622</v>
      </c>
      <c r="E51" s="40" t="e">
        <f t="shared" si="6"/>
        <v>#VALUE!</v>
      </c>
      <c r="F51" s="40"/>
      <c r="G51" s="54" t="e">
        <f t="shared" si="0"/>
        <v>#VALUE!</v>
      </c>
      <c r="H51" s="54" t="e">
        <f t="shared" si="4"/>
        <v>#VALUE!</v>
      </c>
      <c r="I51" s="55" t="e">
        <f t="shared" si="3"/>
        <v>#VALUE!</v>
      </c>
      <c r="J51" s="55" t="e">
        <f t="shared" si="7"/>
        <v>#VALUE!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</row>
    <row r="52" spans="2:207" s="39" customFormat="1" ht="12">
      <c r="B52" s="40">
        <v>20</v>
      </c>
      <c r="C52" s="41">
        <f t="shared" si="2"/>
        <v>37652</v>
      </c>
      <c r="D52" s="56">
        <f t="shared" si="5"/>
        <v>37653</v>
      </c>
      <c r="E52" s="40" t="e">
        <f t="shared" si="6"/>
        <v>#VALUE!</v>
      </c>
      <c r="G52" s="54" t="e">
        <f t="shared" si="0"/>
        <v>#VALUE!</v>
      </c>
      <c r="H52" s="54" t="e">
        <f t="shared" si="4"/>
        <v>#VALUE!</v>
      </c>
      <c r="I52" s="55" t="e">
        <f t="shared" si="3"/>
        <v>#VALUE!</v>
      </c>
      <c r="J52" s="55" t="e">
        <f t="shared" si="7"/>
        <v>#VALUE!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</row>
    <row r="53" spans="1:10" ht="12">
      <c r="A53" s="43"/>
      <c r="B53" s="40">
        <v>21</v>
      </c>
      <c r="C53" s="41">
        <f t="shared" si="2"/>
        <v>37680</v>
      </c>
      <c r="D53" s="56">
        <f t="shared" si="5"/>
        <v>37681</v>
      </c>
      <c r="E53" s="40" t="e">
        <f t="shared" si="6"/>
        <v>#VALUE!</v>
      </c>
      <c r="G53" s="54" t="e">
        <f t="shared" si="0"/>
        <v>#VALUE!</v>
      </c>
      <c r="H53" s="54" t="e">
        <f t="shared" si="4"/>
        <v>#VALUE!</v>
      </c>
      <c r="I53" s="55" t="e">
        <f t="shared" si="3"/>
        <v>#VALUE!</v>
      </c>
      <c r="J53" s="55" t="e">
        <f t="shared" si="7"/>
        <v>#VALUE!</v>
      </c>
    </row>
    <row r="54" spans="1:10" ht="12">
      <c r="A54" s="39" t="s">
        <v>0</v>
      </c>
      <c r="B54" s="40">
        <v>22</v>
      </c>
      <c r="C54" s="41">
        <f t="shared" si="2"/>
        <v>37711</v>
      </c>
      <c r="D54" s="56">
        <f t="shared" si="5"/>
        <v>37712</v>
      </c>
      <c r="E54" s="40" t="e">
        <f t="shared" si="6"/>
        <v>#VALUE!</v>
      </c>
      <c r="G54" s="54" t="e">
        <f t="shared" si="0"/>
        <v>#VALUE!</v>
      </c>
      <c r="H54" s="54" t="e">
        <f t="shared" si="4"/>
        <v>#VALUE!</v>
      </c>
      <c r="I54" s="55" t="e">
        <f t="shared" si="3"/>
        <v>#VALUE!</v>
      </c>
      <c r="J54" s="55" t="e">
        <f t="shared" si="7"/>
        <v>#VALUE!</v>
      </c>
    </row>
    <row r="55" spans="1:10" ht="12">
      <c r="A55" s="39" t="s">
        <v>0</v>
      </c>
      <c r="B55" s="40">
        <v>23</v>
      </c>
      <c r="C55" s="41">
        <f t="shared" si="2"/>
        <v>37741</v>
      </c>
      <c r="D55" s="56">
        <f t="shared" si="5"/>
        <v>37742</v>
      </c>
      <c r="E55" s="40" t="e">
        <f t="shared" si="6"/>
        <v>#VALUE!</v>
      </c>
      <c r="G55" s="54" t="e">
        <f t="shared" si="0"/>
        <v>#VALUE!</v>
      </c>
      <c r="H55" s="54" t="e">
        <f t="shared" si="4"/>
        <v>#VALUE!</v>
      </c>
      <c r="I55" s="55" t="e">
        <f t="shared" si="3"/>
        <v>#VALUE!</v>
      </c>
      <c r="J55" s="55" t="e">
        <f t="shared" si="7"/>
        <v>#VALUE!</v>
      </c>
    </row>
    <row r="56" spans="1:10" ht="12">
      <c r="A56" s="39"/>
      <c r="B56" s="40">
        <v>24</v>
      </c>
      <c r="C56" s="41">
        <f t="shared" si="2"/>
        <v>37772</v>
      </c>
      <c r="D56" s="56">
        <f t="shared" si="5"/>
        <v>37773</v>
      </c>
      <c r="E56" s="40" t="e">
        <f t="shared" si="6"/>
        <v>#VALUE!</v>
      </c>
      <c r="G56" s="54" t="e">
        <f t="shared" si="0"/>
        <v>#VALUE!</v>
      </c>
      <c r="H56" s="54" t="e">
        <f t="shared" si="4"/>
        <v>#VALUE!</v>
      </c>
      <c r="I56" s="55" t="e">
        <f t="shared" si="3"/>
        <v>#VALUE!</v>
      </c>
      <c r="J56" s="55" t="e">
        <f t="shared" si="7"/>
        <v>#VALUE!</v>
      </c>
    </row>
    <row r="57" spans="1:10" ht="12">
      <c r="A57" s="39"/>
      <c r="B57" s="40">
        <v>25</v>
      </c>
      <c r="C57" s="41">
        <f t="shared" si="2"/>
        <v>37802</v>
      </c>
      <c r="D57" s="56">
        <f t="shared" si="5"/>
        <v>37803</v>
      </c>
      <c r="E57" s="40" t="e">
        <f t="shared" si="6"/>
        <v>#VALUE!</v>
      </c>
      <c r="G57" s="54" t="e">
        <f t="shared" si="0"/>
        <v>#VALUE!</v>
      </c>
      <c r="H57" s="54" t="e">
        <f t="shared" si="4"/>
        <v>#VALUE!</v>
      </c>
      <c r="I57" s="55" t="e">
        <f t="shared" si="3"/>
        <v>#VALUE!</v>
      </c>
      <c r="J57" s="55" t="e">
        <f t="shared" si="7"/>
        <v>#VALUE!</v>
      </c>
    </row>
    <row r="58" spans="1:10" ht="12">
      <c r="A58" s="39"/>
      <c r="B58" s="40">
        <v>26</v>
      </c>
      <c r="C58" s="41">
        <f t="shared" si="2"/>
        <v>37833</v>
      </c>
      <c r="D58" s="56">
        <f t="shared" si="5"/>
        <v>37834</v>
      </c>
      <c r="E58" s="40" t="e">
        <f t="shared" si="6"/>
        <v>#VALUE!</v>
      </c>
      <c r="G58" s="54" t="e">
        <f t="shared" si="0"/>
        <v>#VALUE!</v>
      </c>
      <c r="H58" s="54" t="e">
        <f t="shared" si="4"/>
        <v>#VALUE!</v>
      </c>
      <c r="I58" s="55" t="e">
        <f t="shared" si="3"/>
        <v>#VALUE!</v>
      </c>
      <c r="J58" s="55" t="e">
        <f t="shared" si="7"/>
        <v>#VALUE!</v>
      </c>
    </row>
    <row r="59" spans="1:10" ht="12">
      <c r="A59" s="39"/>
      <c r="B59" s="40">
        <v>27</v>
      </c>
      <c r="C59" s="41">
        <f t="shared" si="2"/>
        <v>37864</v>
      </c>
      <c r="D59" s="56">
        <f t="shared" si="5"/>
        <v>37865</v>
      </c>
      <c r="E59" s="40" t="e">
        <f t="shared" si="6"/>
        <v>#VALUE!</v>
      </c>
      <c r="G59" s="54" t="e">
        <f t="shared" si="0"/>
        <v>#VALUE!</v>
      </c>
      <c r="H59" s="54" t="e">
        <f t="shared" si="4"/>
        <v>#VALUE!</v>
      </c>
      <c r="I59" s="55" t="e">
        <f t="shared" si="3"/>
        <v>#VALUE!</v>
      </c>
      <c r="J59" s="55" t="e">
        <f t="shared" si="7"/>
        <v>#VALUE!</v>
      </c>
    </row>
    <row r="60" spans="1:10" ht="12">
      <c r="A60" s="39"/>
      <c r="B60" s="40">
        <v>28</v>
      </c>
      <c r="C60" s="41">
        <f t="shared" si="2"/>
        <v>37894</v>
      </c>
      <c r="D60" s="56">
        <f t="shared" si="5"/>
        <v>37895</v>
      </c>
      <c r="E60" s="40" t="e">
        <f t="shared" si="6"/>
        <v>#VALUE!</v>
      </c>
      <c r="G60" s="54" t="e">
        <f t="shared" si="0"/>
        <v>#VALUE!</v>
      </c>
      <c r="H60" s="54" t="e">
        <f t="shared" si="4"/>
        <v>#VALUE!</v>
      </c>
      <c r="I60" s="55" t="e">
        <f t="shared" si="3"/>
        <v>#VALUE!</v>
      </c>
      <c r="J60" s="55" t="e">
        <f t="shared" si="7"/>
        <v>#VALUE!</v>
      </c>
    </row>
    <row r="61" spans="1:10" ht="12">
      <c r="A61" s="39"/>
      <c r="B61" s="40">
        <v>29</v>
      </c>
      <c r="C61" s="41">
        <f t="shared" si="2"/>
        <v>37925</v>
      </c>
      <c r="D61" s="56">
        <f t="shared" si="5"/>
        <v>37926</v>
      </c>
      <c r="E61" s="40" t="e">
        <f t="shared" si="6"/>
        <v>#VALUE!</v>
      </c>
      <c r="G61" s="54" t="e">
        <f t="shared" si="0"/>
        <v>#VALUE!</v>
      </c>
      <c r="H61" s="54" t="e">
        <f t="shared" si="4"/>
        <v>#VALUE!</v>
      </c>
      <c r="I61" s="55" t="e">
        <f t="shared" si="3"/>
        <v>#VALUE!</v>
      </c>
      <c r="J61" s="55" t="e">
        <f t="shared" si="7"/>
        <v>#VALUE!</v>
      </c>
    </row>
    <row r="62" spans="1:10" ht="12">
      <c r="A62" s="39"/>
      <c r="B62" s="40">
        <v>30</v>
      </c>
      <c r="C62" s="41">
        <f t="shared" si="2"/>
        <v>37955</v>
      </c>
      <c r="D62" s="56">
        <f t="shared" si="5"/>
        <v>37956</v>
      </c>
      <c r="E62" s="40" t="e">
        <f t="shared" si="6"/>
        <v>#VALUE!</v>
      </c>
      <c r="G62" s="54" t="e">
        <f t="shared" si="0"/>
        <v>#VALUE!</v>
      </c>
      <c r="H62" s="54" t="e">
        <f t="shared" si="4"/>
        <v>#VALUE!</v>
      </c>
      <c r="I62" s="55" t="e">
        <f t="shared" si="3"/>
        <v>#VALUE!</v>
      </c>
      <c r="J62" s="55" t="e">
        <f t="shared" si="7"/>
        <v>#VALUE!</v>
      </c>
    </row>
    <row r="63" spans="1:10" ht="12">
      <c r="A63" s="39"/>
      <c r="B63" s="40">
        <v>31</v>
      </c>
      <c r="C63" s="41">
        <f t="shared" si="2"/>
        <v>37986</v>
      </c>
      <c r="D63" s="56">
        <f t="shared" si="5"/>
        <v>37987</v>
      </c>
      <c r="E63" s="40" t="e">
        <f t="shared" si="6"/>
        <v>#VALUE!</v>
      </c>
      <c r="G63" s="54" t="e">
        <f aca="true" t="shared" si="8" ref="G63:G68">+H63-I63</f>
        <v>#VALUE!</v>
      </c>
      <c r="H63" s="54" t="e">
        <f aca="true" t="shared" si="9" ref="H63:H68">$E$24*$E$13*(E63/360)</f>
        <v>#VALUE!</v>
      </c>
      <c r="I63" s="55" t="e">
        <f aca="true" t="shared" si="10" ref="I63:I68">+($J$20/12)*J62*(E63/30)</f>
        <v>#VALUE!</v>
      </c>
      <c r="J63" s="55" t="e">
        <f aca="true" t="shared" si="11" ref="J63:J68">+J62+I63-H63</f>
        <v>#VALUE!</v>
      </c>
    </row>
    <row r="64" spans="1:10" ht="12">
      <c r="A64" s="39"/>
      <c r="B64" s="40">
        <v>32</v>
      </c>
      <c r="C64" s="41">
        <f t="shared" si="2"/>
        <v>38017</v>
      </c>
      <c r="D64" s="56">
        <f t="shared" si="5"/>
        <v>38018</v>
      </c>
      <c r="E64" s="40" t="e">
        <f t="shared" si="6"/>
        <v>#VALUE!</v>
      </c>
      <c r="G64" s="54" t="e">
        <f t="shared" si="8"/>
        <v>#VALUE!</v>
      </c>
      <c r="H64" s="54" t="e">
        <f t="shared" si="9"/>
        <v>#VALUE!</v>
      </c>
      <c r="I64" s="55" t="e">
        <f t="shared" si="10"/>
        <v>#VALUE!</v>
      </c>
      <c r="J64" s="55" t="e">
        <f t="shared" si="11"/>
        <v>#VALUE!</v>
      </c>
    </row>
    <row r="65" spans="1:10" ht="12">
      <c r="A65" s="39"/>
      <c r="B65" s="40">
        <v>33</v>
      </c>
      <c r="C65" s="41">
        <f t="shared" si="2"/>
        <v>38046</v>
      </c>
      <c r="D65" s="56">
        <f t="shared" si="5"/>
        <v>38047</v>
      </c>
      <c r="E65" s="40" t="e">
        <f t="shared" si="6"/>
        <v>#VALUE!</v>
      </c>
      <c r="G65" s="54" t="e">
        <f t="shared" si="8"/>
        <v>#VALUE!</v>
      </c>
      <c r="H65" s="54" t="e">
        <f t="shared" si="9"/>
        <v>#VALUE!</v>
      </c>
      <c r="I65" s="55" t="e">
        <f t="shared" si="10"/>
        <v>#VALUE!</v>
      </c>
      <c r="J65" s="55" t="e">
        <f t="shared" si="11"/>
        <v>#VALUE!</v>
      </c>
    </row>
    <row r="66" spans="1:10" ht="12">
      <c r="A66" s="39"/>
      <c r="B66" s="40">
        <v>34</v>
      </c>
      <c r="C66" s="41">
        <f t="shared" si="2"/>
        <v>38077</v>
      </c>
      <c r="D66" s="56">
        <f t="shared" si="5"/>
        <v>38078</v>
      </c>
      <c r="E66" s="40" t="e">
        <f t="shared" si="6"/>
        <v>#VALUE!</v>
      </c>
      <c r="G66" s="54" t="e">
        <f t="shared" si="8"/>
        <v>#VALUE!</v>
      </c>
      <c r="H66" s="54" t="e">
        <f t="shared" si="9"/>
        <v>#VALUE!</v>
      </c>
      <c r="I66" s="55" t="e">
        <f t="shared" si="10"/>
        <v>#VALUE!</v>
      </c>
      <c r="J66" s="55" t="e">
        <f t="shared" si="11"/>
        <v>#VALUE!</v>
      </c>
    </row>
    <row r="67" spans="1:10" ht="12">
      <c r="A67" s="39"/>
      <c r="B67" s="40">
        <v>35</v>
      </c>
      <c r="C67" s="41">
        <f t="shared" si="2"/>
        <v>38107</v>
      </c>
      <c r="D67" s="56">
        <f t="shared" si="5"/>
        <v>38108</v>
      </c>
      <c r="E67" s="40" t="e">
        <f t="shared" si="6"/>
        <v>#VALUE!</v>
      </c>
      <c r="G67" s="54" t="e">
        <f t="shared" si="8"/>
        <v>#VALUE!</v>
      </c>
      <c r="H67" s="54" t="e">
        <f t="shared" si="9"/>
        <v>#VALUE!</v>
      </c>
      <c r="I67" s="55" t="e">
        <f t="shared" si="10"/>
        <v>#VALUE!</v>
      </c>
      <c r="J67" s="55" t="e">
        <f t="shared" si="11"/>
        <v>#VALUE!</v>
      </c>
    </row>
    <row r="68" spans="1:10" ht="12">
      <c r="A68" s="39"/>
      <c r="B68" s="40">
        <v>36</v>
      </c>
      <c r="C68" s="41">
        <f t="shared" si="2"/>
        <v>38138</v>
      </c>
      <c r="D68" s="56">
        <f t="shared" si="5"/>
        <v>38139</v>
      </c>
      <c r="E68" s="40" t="e">
        <f t="shared" si="6"/>
        <v>#VALUE!</v>
      </c>
      <c r="G68" s="54" t="e">
        <f t="shared" si="8"/>
        <v>#VALUE!</v>
      </c>
      <c r="H68" s="54" t="e">
        <f t="shared" si="9"/>
        <v>#VALUE!</v>
      </c>
      <c r="I68" s="55" t="e">
        <f t="shared" si="10"/>
        <v>#VALUE!</v>
      </c>
      <c r="J68" s="55" t="e">
        <f t="shared" si="11"/>
        <v>#VALUE!</v>
      </c>
    </row>
  </sheetData>
  <sheetProtection sheet="1" objects="1" scenarios="1"/>
  <mergeCells count="3">
    <mergeCell ref="C2:G2"/>
    <mergeCell ref="C3:G3"/>
    <mergeCell ref="C4:G4"/>
  </mergeCells>
  <printOptions/>
  <pageMargins left="0.25" right="0.25" top="0.5" bottom="0.5" header="0.5" footer="0.5"/>
  <pageSetup fitToHeight="1" fitToWidth="1" horizontalDpi="600" verticalDpi="600" orientation="portrait" scale="84" r:id="rId1"/>
  <headerFooter alignWithMargins="0">
    <oddFooter>&amp;L&amp;"Arial,Bold"New Construction Forward Product Line Negative Arbitrage Worksheet&amp;R&amp;"Arial,Bold"Form 4614  03/01  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60"/>
  <sheetViews>
    <sheetView workbookViewId="0" topLeftCell="A1">
      <selection activeCell="A5" sqref="A5"/>
    </sheetView>
  </sheetViews>
  <sheetFormatPr defaultColWidth="9.140625" defaultRowHeight="12.75"/>
  <cols>
    <col min="1" max="1" width="14.8515625" style="0" customWidth="1"/>
  </cols>
  <sheetData>
    <row r="5" ht="12.75">
      <c r="A5" t="s">
        <v>46</v>
      </c>
    </row>
    <row r="7" ht="12.75">
      <c r="A7" t="s">
        <v>102</v>
      </c>
    </row>
    <row r="8" ht="12.75">
      <c r="A8" t="s">
        <v>103</v>
      </c>
    </row>
    <row r="10" ht="12.75">
      <c r="A10" t="s">
        <v>50</v>
      </c>
    </row>
    <row r="11" ht="12.75">
      <c r="A11" t="s">
        <v>51</v>
      </c>
    </row>
    <row r="13" spans="1:2" ht="12.75">
      <c r="A13" t="s">
        <v>47</v>
      </c>
      <c r="B13" t="s">
        <v>83</v>
      </c>
    </row>
    <row r="15" spans="1:2" ht="12.75">
      <c r="A15" t="s">
        <v>48</v>
      </c>
      <c r="B15" t="s">
        <v>84</v>
      </c>
    </row>
    <row r="17" spans="1:2" ht="12.75">
      <c r="A17" t="s">
        <v>78</v>
      </c>
      <c r="B17" t="s">
        <v>79</v>
      </c>
    </row>
    <row r="19" spans="1:2" ht="12.75">
      <c r="A19" t="s">
        <v>80</v>
      </c>
      <c r="B19" t="s">
        <v>85</v>
      </c>
    </row>
    <row r="21" spans="1:2" ht="12.75">
      <c r="A21" t="s">
        <v>52</v>
      </c>
      <c r="B21" t="s">
        <v>86</v>
      </c>
    </row>
    <row r="23" spans="1:2" ht="12.75">
      <c r="A23" t="s">
        <v>53</v>
      </c>
      <c r="B23" t="s">
        <v>88</v>
      </c>
    </row>
    <row r="25" spans="1:2" ht="12.75">
      <c r="A25" t="s">
        <v>81</v>
      </c>
      <c r="B25" t="s">
        <v>82</v>
      </c>
    </row>
    <row r="27" spans="1:2" ht="12.75">
      <c r="A27" t="s">
        <v>49</v>
      </c>
      <c r="B27" t="s">
        <v>87</v>
      </c>
    </row>
    <row r="29" spans="1:2" ht="12.75">
      <c r="A29" t="s">
        <v>54</v>
      </c>
      <c r="B29" t="s">
        <v>61</v>
      </c>
    </row>
    <row r="31" spans="1:2" ht="12.75">
      <c r="A31" t="s">
        <v>55</v>
      </c>
      <c r="B31" t="s">
        <v>98</v>
      </c>
    </row>
    <row r="33" spans="1:2" ht="12.75">
      <c r="A33" t="s">
        <v>56</v>
      </c>
      <c r="B33" t="s">
        <v>62</v>
      </c>
    </row>
    <row r="35" spans="1:2" ht="12.75">
      <c r="A35" t="s">
        <v>89</v>
      </c>
      <c r="B35" t="s">
        <v>97</v>
      </c>
    </row>
    <row r="37" spans="1:2" ht="12.75">
      <c r="A37" t="s">
        <v>57</v>
      </c>
      <c r="B37" t="s">
        <v>90</v>
      </c>
    </row>
    <row r="38" ht="12.75">
      <c r="B38" t="s">
        <v>92</v>
      </c>
    </row>
    <row r="39" ht="12.75">
      <c r="B39" t="s">
        <v>91</v>
      </c>
    </row>
    <row r="41" spans="1:2" ht="12.75">
      <c r="A41" t="s">
        <v>58</v>
      </c>
      <c r="B41" t="s">
        <v>93</v>
      </c>
    </row>
    <row r="42" ht="12.75">
      <c r="B42" t="s">
        <v>94</v>
      </c>
    </row>
    <row r="43" ht="12.75">
      <c r="B43" s="64" t="s">
        <v>96</v>
      </c>
    </row>
    <row r="45" spans="1:2" ht="12.75">
      <c r="A45" t="s">
        <v>59</v>
      </c>
      <c r="B45" t="s">
        <v>95</v>
      </c>
    </row>
    <row r="47" spans="1:2" ht="12.75">
      <c r="A47">
        <v>1</v>
      </c>
      <c r="B47" t="s">
        <v>63</v>
      </c>
    </row>
    <row r="48" ht="12.75">
      <c r="B48" t="s">
        <v>99</v>
      </c>
    </row>
    <row r="50" spans="1:2" ht="12.75">
      <c r="A50">
        <v>2</v>
      </c>
      <c r="B50" t="s">
        <v>101</v>
      </c>
    </row>
    <row r="52" spans="1:2" ht="12.75">
      <c r="A52">
        <v>3</v>
      </c>
      <c r="B52" t="s">
        <v>100</v>
      </c>
    </row>
    <row r="54" spans="1:2" ht="12.75">
      <c r="A54">
        <v>4</v>
      </c>
      <c r="B54" t="s">
        <v>71</v>
      </c>
    </row>
    <row r="55" ht="12.75">
      <c r="B55" t="s">
        <v>72</v>
      </c>
    </row>
    <row r="57" spans="1:2" ht="12.75">
      <c r="A57">
        <v>5</v>
      </c>
      <c r="B57" t="s">
        <v>66</v>
      </c>
    </row>
    <row r="59" spans="1:2" ht="12.75">
      <c r="A59">
        <v>6</v>
      </c>
      <c r="B59" t="s">
        <v>73</v>
      </c>
    </row>
    <row r="60" ht="12.75">
      <c r="B60" t="s">
        <v>60</v>
      </c>
    </row>
  </sheetData>
  <sheetProtection sheet="1" objects="1" scenarios="1"/>
  <printOptions/>
  <pageMargins left="0.43" right="0.45" top="0.77" bottom="0.73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Fannie 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Negative Arbitrage Worksheet</dc:title>
  <dc:subject>New Construction Forward Product Line</dc:subject>
  <dc:creator>Fannie Mae</dc:creator>
  <cp:keywords/>
  <dc:description/>
  <cp:lastModifiedBy>User</cp:lastModifiedBy>
  <cp:lastPrinted>2001-03-26T22:23:29Z</cp:lastPrinted>
  <dcterms:created xsi:type="dcterms:W3CDTF">2000-07-21T18:28:04Z</dcterms:created>
  <dcterms:modified xsi:type="dcterms:W3CDTF">2003-12-19T16:33:07Z</dcterms:modified>
  <cp:category/>
  <cp:version/>
  <cp:contentType/>
  <cp:contentStatus/>
</cp:coreProperties>
</file>